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00 COSEDE\001 INFORMES RECURRENTES\008 PEMS\2026\04. Abr26\PEM 1\"/>
    </mc:Choice>
  </mc:AlternateContent>
  <xr:revisionPtr revIDLastSave="0" documentId="13_ncr:1_{AED40BA7-ECCC-46E1-8B19-F4BDEB6D6415}"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Solidario'!$B$2:$FH$23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Y17" i="8"/>
  <c r="ES17" i="8"/>
  <c r="ER17" i="8"/>
  <c r="EQ17" i="8"/>
  <c r="EK17" i="8"/>
  <c r="EJ17" i="8"/>
  <c r="EI17" i="8"/>
  <c r="EF17" i="8"/>
  <c r="DD17" i="8"/>
  <c r="DC17" i="8"/>
  <c r="DB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FE16" i="8"/>
  <c r="FD16" i="8"/>
  <c r="FC16" i="8"/>
  <c r="FB16" i="8"/>
  <c r="FA16" i="8"/>
  <c r="EZ16" i="8"/>
  <c r="EY16" i="8"/>
  <c r="EX16" i="8"/>
  <c r="EW16" i="8"/>
  <c r="EV16" i="8"/>
  <c r="EU16" i="8"/>
  <c r="ET16" i="8"/>
  <c r="ES16" i="8"/>
  <c r="ER16" i="8"/>
  <c r="EQ16" i="8"/>
  <c r="EP16" i="8"/>
  <c r="EO16" i="8"/>
  <c r="EN16" i="8"/>
  <c r="EM16" i="8"/>
  <c r="EL16" i="8"/>
  <c r="EK16" i="8"/>
  <c r="EJ16" i="8"/>
  <c r="EI16" i="8"/>
  <c r="EH16" i="8"/>
  <c r="DG16" i="8"/>
  <c r="DF16" i="8"/>
  <c r="DE16" i="8"/>
  <c r="DD16" i="8"/>
  <c r="DC16" i="8"/>
  <c r="DB16" i="8"/>
  <c r="DA16" i="8"/>
  <c r="CZ16" i="8"/>
  <c r="CY16" i="8"/>
  <c r="CX16" i="8"/>
  <c r="CX17" i="8" s="1"/>
  <c r="BR16" i="8"/>
  <c r="EZ15" i="8"/>
  <c r="ER15" i="8"/>
  <c r="EJ15" i="8"/>
  <c r="EG15" i="8"/>
  <c r="EF15" i="8"/>
  <c r="DF15" i="8"/>
  <c r="DE15" i="8"/>
  <c r="DD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FE14" i="8"/>
  <c r="FD14" i="8"/>
  <c r="FC14" i="8"/>
  <c r="FB14" i="8"/>
  <c r="FA14" i="8"/>
  <c r="EZ14" i="8"/>
  <c r="EY14" i="8"/>
  <c r="EY15" i="8" s="1"/>
  <c r="EX14" i="8"/>
  <c r="EX15" i="8" s="1"/>
  <c r="EW14" i="8"/>
  <c r="EV14" i="8"/>
  <c r="EU14" i="8"/>
  <c r="ET14" i="8"/>
  <c r="ES14" i="8"/>
  <c r="ER14" i="8"/>
  <c r="EQ14" i="8"/>
  <c r="EQ15" i="8" s="1"/>
  <c r="EP14" i="8"/>
  <c r="EP15" i="8" s="1"/>
  <c r="EO14" i="8"/>
  <c r="EN14" i="8"/>
  <c r="EM14" i="8"/>
  <c r="EL14" i="8"/>
  <c r="EK14" i="8"/>
  <c r="EJ14" i="8"/>
  <c r="EI14" i="8"/>
  <c r="EI15" i="8" s="1"/>
  <c r="EH14" i="8"/>
  <c r="EH15" i="8" s="1"/>
  <c r="DG14" i="8"/>
  <c r="DG15" i="8" s="1"/>
  <c r="DF14" i="8"/>
  <c r="DE14" i="8"/>
  <c r="DD14" i="8"/>
  <c r="DC14" i="8"/>
  <c r="DB14" i="8"/>
  <c r="DA14" i="8"/>
  <c r="CZ14" i="8"/>
  <c r="CZ15" i="8" s="1"/>
  <c r="CY14" i="8"/>
  <c r="CY15" i="8" s="1"/>
  <c r="CX14" i="8"/>
  <c r="BR14" i="8"/>
  <c r="FE13" i="8"/>
  <c r="FE15" i="8" s="1"/>
  <c r="FD13" i="8"/>
  <c r="FD15" i="8" s="1"/>
  <c r="FC13" i="8"/>
  <c r="FC15" i="8" s="1"/>
  <c r="FB13" i="8"/>
  <c r="FB15" i="8" s="1"/>
  <c r="FA13" i="8"/>
  <c r="FA15" i="8" s="1"/>
  <c r="EZ13" i="8"/>
  <c r="EY13" i="8"/>
  <c r="EX13" i="8"/>
  <c r="EW13" i="8"/>
  <c r="EW15" i="8" s="1"/>
  <c r="EV13" i="8"/>
  <c r="EV15" i="8" s="1"/>
  <c r="EU13" i="8"/>
  <c r="EU15" i="8" s="1"/>
  <c r="ET13" i="8"/>
  <c r="ET15" i="8" s="1"/>
  <c r="ES13" i="8"/>
  <c r="ES15" i="8" s="1"/>
  <c r="ER13" i="8"/>
  <c r="EQ13" i="8"/>
  <c r="EP13" i="8"/>
  <c r="EO13" i="8"/>
  <c r="EO15" i="8" s="1"/>
  <c r="EN13" i="8"/>
  <c r="EN15" i="8" s="1"/>
  <c r="EM13" i="8"/>
  <c r="EM15" i="8" s="1"/>
  <c r="EL13" i="8"/>
  <c r="EL15" i="8" s="1"/>
  <c r="EK13" i="8"/>
  <c r="EK15" i="8" s="1"/>
  <c r="EJ13" i="8"/>
  <c r="EI13" i="8"/>
  <c r="EH13" i="8"/>
  <c r="DG13" i="8"/>
  <c r="DF13" i="8"/>
  <c r="DE13" i="8"/>
  <c r="DD13" i="8"/>
  <c r="DC13" i="8"/>
  <c r="DC15" i="8" s="1"/>
  <c r="DB13" i="8"/>
  <c r="DB15" i="8" s="1"/>
  <c r="DA13" i="8"/>
  <c r="DA15" i="8" s="1"/>
  <c r="CZ13" i="8"/>
  <c r="CY13" i="8"/>
  <c r="CX13" i="8"/>
  <c r="BR13" i="8"/>
  <c r="BR15" i="8" s="1"/>
  <c r="FE11" i="8"/>
  <c r="FE17" i="8" s="1"/>
  <c r="FD11" i="8"/>
  <c r="FD17" i="8" s="1"/>
  <c r="FC11" i="8"/>
  <c r="FC17" i="8" s="1"/>
  <c r="FB11" i="8"/>
  <c r="FB17" i="8" s="1"/>
  <c r="FA11" i="8"/>
  <c r="FA17" i="8" s="1"/>
  <c r="EZ11" i="8"/>
  <c r="EZ17" i="8" s="1"/>
  <c r="EY11" i="8"/>
  <c r="EX11" i="8"/>
  <c r="EX17" i="8" s="1"/>
  <c r="EW11" i="8"/>
  <c r="EW17" i="8" s="1"/>
  <c r="EV11" i="8"/>
  <c r="EV17" i="8" s="1"/>
  <c r="EU11" i="8"/>
  <c r="EU17" i="8" s="1"/>
  <c r="ET11" i="8"/>
  <c r="ET17" i="8" s="1"/>
  <c r="ES11" i="8"/>
  <c r="ER11" i="8"/>
  <c r="EQ11" i="8"/>
  <c r="EP11" i="8"/>
  <c r="EP17" i="8" s="1"/>
  <c r="EO11" i="8"/>
  <c r="EO17" i="8" s="1"/>
  <c r="EN11" i="8"/>
  <c r="EN17" i="8" s="1"/>
  <c r="EM11" i="8"/>
  <c r="EM17" i="8" s="1"/>
  <c r="EL11" i="8"/>
  <c r="EL17" i="8" s="1"/>
  <c r="EK11" i="8"/>
  <c r="EJ11" i="8"/>
  <c r="EI11" i="8"/>
  <c r="EH11" i="8"/>
  <c r="EH17" i="8" s="1"/>
  <c r="EG11" i="8"/>
  <c r="EG17" i="8" s="1"/>
  <c r="DG11" i="8"/>
  <c r="DG17" i="8" s="1"/>
  <c r="DF11" i="8"/>
  <c r="DF17" i="8" s="1"/>
  <c r="DE11" i="8"/>
  <c r="DE17" i="8" s="1"/>
  <c r="DD11" i="8"/>
  <c r="DC11" i="8"/>
  <c r="DB11" i="8"/>
  <c r="DA11" i="8"/>
  <c r="DA17" i="8" s="1"/>
  <c r="CZ11" i="8"/>
  <c r="CZ17" i="8" s="1"/>
  <c r="CY11" i="8"/>
  <c r="CY17" i="8" s="1"/>
  <c r="BR11" i="8"/>
  <c r="BR17" i="8" s="1"/>
  <c r="FH1" i="8"/>
</calcChain>
</file>

<file path=xl/sharedStrings.xml><?xml version="1.0" encoding="utf-8"?>
<sst xmlns="http://schemas.openxmlformats.org/spreadsheetml/2006/main" count="417" uniqueCount="108">
  <si>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</si>
  <si>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</si>
  <si>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</si>
  <si>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</si>
  <si>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</si>
  <si>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</si>
  <si>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</si>
  <si>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</si>
  <si>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</si>
  <si>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</si>
  <si>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</si>
  <si>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</si>
  <si>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</si>
  <si>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</si>
  <si>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</si>
  <si>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</si>
  <si>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</si>
  <si>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</si>
  <si>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</si>
  <si>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</si>
  <si>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</si>
  <si>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</si>
  <si>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</si>
  <si>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</si>
  <si>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</si>
  <si>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</si>
  <si>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</si>
  <si>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</si>
  <si>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</si>
  <si>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</si>
  <si>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</si>
  <si>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</si>
  <si>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</si>
  <si>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</si>
  <si>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</si>
  <si>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</si>
  <si>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</si>
  <si>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</si>
  <si>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</si>
  <si>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</si>
  <si>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</si>
  <si>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</si>
  <si>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</si>
  <si>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</si>
  <si>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</si>
  <si>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</si>
  <si>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</si>
  <si>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</si>
  <si>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</si>
  <si>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</si>
  <si>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</si>
  <si>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</si>
  <si>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</si>
  <si>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</si>
  <si>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</si>
  <si>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</si>
  <si>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</si>
  <si>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</si>
  <si>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</si>
  <si>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</si>
  <si>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</si>
  <si>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</si>
  <si>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</si>
  <si>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</si>
  <si>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</si>
  <si>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</si>
  <si>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</si>
  <si>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</si>
  <si>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</si>
  <si>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</si>
  <si>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</si>
  <si>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</si>
  <si>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</si>
  <si>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t>Año 2026</t>
  </si>
  <si>
    <t>Abril (10)</t>
  </si>
  <si>
    <t>(10) Se dispone de 207 EFIS con estructuras D01 validadas al 30 de abril de 2026.
        Se dispone de 184 EFIS que consolidan con información provisional, conforme la última estructura D01 disponible.</t>
  </si>
  <si>
    <r>
      <t xml:space="preserve">PUBLICACIÓN ESTADÍSTICA MENSUAL 
</t>
    </r>
    <r>
      <rPr>
        <b/>
        <sz val="11"/>
        <color theme="0" tint="-0.499984740745262"/>
        <rFont val="Garamond"/>
        <family val="1"/>
      </rPr>
      <t>(datos al 30 de abril de 2026)</t>
    </r>
  </si>
  <si>
    <t>30 de abril de 2026</t>
  </si>
  <si>
    <t>PATRIMONIO Y COBERTURA DEL FONDO DE SEGURO DE DEPÓSITOS DEL SISTEMA PRIVADO</t>
  </si>
  <si>
    <t>Al  30 de abril de 2026</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</si>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</sst>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71"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0">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5" fillId="0" borderId="0" xfId="0" applyFont="1" applyAlignment="1">
      <alignment horizontal="center" vertical="center"/>
    </xf>
    <xf numFmtId="0" fontId="0" fillId="0" borderId="0" xfId="0" applyAlignment="1">
      <alignment horizontal="center" vertical="center"/>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4" fillId="0" borderId="0" xfId="0" applyFont="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0" xfId="2" applyNumberFormat="1"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71"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67" fontId="2" fillId="0" borderId="0" xfId="0" applyNumberFormat="1" applyFont="1"/>
    <xf numFmtId="167" fontId="18" fillId="0" borderId="0" xfId="0" applyNumberFormat="1" applyFont="1"/>
    <xf numFmtId="0" fontId="4" fillId="0" borderId="0" xfId="0" applyFont="1" applyFill="1" applyAlignment="1">
      <alignment horizontal="left" vertical="center" wrapText="1"/>
    </xf>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71C8454A-A698-481A-B218-1882001969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97" t="s">
        <v>76</v>
      </c>
      <c r="H2" s="97"/>
    </row>
    <row r="3" spans="2:8" x14ac:dyDescent="0.3">
      <c r="G3" s="97"/>
      <c r="H3" s="97"/>
    </row>
    <row r="4" spans="2:8" x14ac:dyDescent="0.3">
      <c r="G4" s="97"/>
      <c r="H4" s="97"/>
    </row>
    <row r="5" spans="2:8" ht="24.75" customHeight="1" x14ac:dyDescent="0.3">
      <c r="G5" s="97"/>
      <c r="H5" s="97"/>
    </row>
    <row r="6" spans="2:8" x14ac:dyDescent="0.3">
      <c r="G6" s="97"/>
      <c r="H6" s="97"/>
    </row>
    <row r="8" spans="2:8" ht="18" x14ac:dyDescent="0.35">
      <c r="B8" s="94" t="s">
        <v>34</v>
      </c>
      <c r="C8" s="94"/>
      <c r="D8" s="94"/>
      <c r="E8" s="94"/>
      <c r="F8" s="94"/>
      <c r="G8" s="94"/>
      <c r="H8" s="94"/>
    </row>
    <row r="10" spans="2:8" x14ac:dyDescent="0.3">
      <c r="B10" s="35" t="s">
        <v>35</v>
      </c>
      <c r="C10" s="95" t="s">
        <v>28</v>
      </c>
      <c r="D10" s="95"/>
      <c r="E10" s="95"/>
      <c r="F10" s="95"/>
      <c r="G10" s="95"/>
      <c r="H10" s="95"/>
    </row>
    <row r="11" spans="2:8" x14ac:dyDescent="0.3">
      <c r="B11" s="34"/>
    </row>
    <row r="12" spans="2:8" x14ac:dyDescent="0.3">
      <c r="B12" s="36" t="s">
        <v>36</v>
      </c>
      <c r="C12" s="96" t="s">
        <v>29</v>
      </c>
      <c r="D12" s="96"/>
      <c r="E12" s="96"/>
      <c r="F12" s="96"/>
      <c r="G12" s="96"/>
      <c r="H12" s="96"/>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85BE-69A0-4F0E-BBAC-CD64EA1128E6}">
  <dimension ref="A1:FM46"/>
  <sheetViews>
    <sheetView showGridLines="0" zoomScale="94" zoomScaleNormal="94" workbookViewId="0">
      <pane xSplit="3" ySplit="10" topLeftCell="D11" activePane="bottomRight" state="frozen"/>
      <selection activeCell="H24" sqref="H24"/>
      <selection pane="topRight" activeCell="H24" sqref="H24"/>
      <selection pane="bottomLeft" activeCell="H24" sqref="H24"/>
      <selection pane="bottomRight" activeCell="B7" sqref="B7:C7"/>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6.33203125" bestFit="1" customWidth="1"/>
    <col min="71" max="100" width="14.5546875" customWidth="1"/>
    <col min="101" max="101" width="15.33203125" customWidth="1"/>
    <col min="102" max="102" width="16.33203125" bestFit="1" customWidth="1"/>
    <col min="103" max="111" width="13.6640625" customWidth="1"/>
    <col min="112" max="112" width="16.33203125" bestFit="1" customWidth="1"/>
    <col min="113" max="120" width="14.21875" customWidth="1"/>
    <col min="121" max="125" width="13.6640625" customWidth="1"/>
    <col min="126" max="126" width="15.5546875" customWidth="1"/>
    <col min="127" max="128" width="16.33203125" bestFit="1" customWidth="1"/>
    <col min="129" max="163" width="18.21875" customWidth="1"/>
    <col min="164" max="165" width="16.88671875" customWidth="1"/>
    <col min="166" max="166" width="15.33203125" customWidth="1"/>
    <col min="167" max="167" width="18.88671875" bestFit="1" customWidth="1"/>
  </cols>
  <sheetData>
    <row r="1" spans="2:169" ht="4.5" customHeight="1" x14ac:dyDescent="0.3">
      <c r="FH1">
        <f>+EN4</f>
        <v>0</v>
      </c>
    </row>
    <row r="3" spans="2:169" ht="18" x14ac:dyDescent="0.3">
      <c r="B3" s="29"/>
      <c r="C3" s="29"/>
      <c r="D3" s="75" t="s">
        <v>26</v>
      </c>
      <c r="E3" s="75"/>
      <c r="F3" s="75"/>
      <c r="G3" s="75"/>
      <c r="H3" s="75"/>
      <c r="I3" s="75"/>
      <c r="J3" s="75"/>
      <c r="K3" s="7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H3" s="29"/>
      <c r="FI3" s="7"/>
    </row>
    <row r="4" spans="2:169" ht="15.6" x14ac:dyDescent="0.3">
      <c r="B4" s="30"/>
      <c r="C4" s="30"/>
      <c r="D4" s="76" t="s">
        <v>78</v>
      </c>
      <c r="E4" s="76"/>
      <c r="F4" s="76"/>
      <c r="G4" s="76"/>
      <c r="H4" s="76"/>
      <c r="I4" s="76"/>
      <c r="J4" s="76"/>
      <c r="K4" s="76"/>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H4" s="30"/>
      <c r="FI4" s="50"/>
    </row>
    <row r="5" spans="2:169" x14ac:dyDescent="0.3">
      <c r="B5" s="4"/>
      <c r="C5" s="4"/>
      <c r="D5" s="76" t="s">
        <v>79</v>
      </c>
      <c r="E5" s="76"/>
      <c r="F5" s="76"/>
      <c r="G5" s="76"/>
      <c r="H5" s="76"/>
      <c r="I5" s="76"/>
      <c r="J5" s="76"/>
      <c r="K5" s="76"/>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H5" s="4"/>
      <c r="FI5" s="8"/>
    </row>
    <row r="6" spans="2:169" x14ac:dyDescent="0.3">
      <c r="D6" s="76" t="s">
        <v>31</v>
      </c>
      <c r="E6" s="76"/>
      <c r="F6" s="76"/>
      <c r="G6" s="76"/>
      <c r="H6" s="76"/>
      <c r="I6" s="76"/>
      <c r="J6" s="76"/>
      <c r="K6" s="76"/>
    </row>
    <row r="7" spans="2:169" x14ac:dyDescent="0.3">
      <c r="B7" s="98" t="s">
        <v>30</v>
      </c>
      <c r="C7" s="98"/>
      <c r="F7" s="51"/>
      <c r="G7" s="51"/>
      <c r="H7" s="51"/>
      <c r="I7" s="51"/>
      <c r="J7" s="51"/>
      <c r="K7" s="51"/>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H7" s="5"/>
    </row>
    <row r="8" spans="2:169" x14ac:dyDescent="0.3">
      <c r="BL8" s="45"/>
      <c r="BM8" s="45"/>
      <c r="BN8" s="45"/>
      <c r="BO8" s="45"/>
      <c r="BP8" s="45"/>
      <c r="BQ8" s="45"/>
      <c r="BR8" s="45"/>
      <c r="BS8" s="99"/>
      <c r="BT8" s="99"/>
      <c r="BU8" s="99"/>
      <c r="BV8" s="99"/>
      <c r="BW8" s="99"/>
      <c r="BX8" s="99"/>
      <c r="BY8" s="99"/>
      <c r="BZ8" s="99"/>
      <c r="CA8" s="99"/>
      <c r="CB8" s="99"/>
      <c r="CC8" s="99"/>
      <c r="CD8" s="99"/>
      <c r="CE8" s="99"/>
      <c r="CF8" s="99"/>
      <c r="CG8" s="99"/>
      <c r="CH8" s="99"/>
      <c r="CI8" s="99"/>
      <c r="FH8" s="45"/>
      <c r="FK8" s="5"/>
    </row>
    <row r="9" spans="2:169" ht="30" customHeight="1" x14ac:dyDescent="0.3">
      <c r="D9" s="100" t="s">
        <v>12</v>
      </c>
      <c r="E9" s="100"/>
      <c r="F9" s="100"/>
      <c r="G9" s="100"/>
      <c r="H9" s="100"/>
      <c r="I9" s="100"/>
      <c r="J9" s="100"/>
      <c r="K9" s="100"/>
      <c r="L9" s="100"/>
      <c r="M9" s="100"/>
      <c r="N9" s="100"/>
      <c r="O9" s="100"/>
      <c r="P9" s="100" t="s">
        <v>22</v>
      </c>
      <c r="Q9" s="100"/>
      <c r="R9" s="100"/>
      <c r="S9" s="100"/>
      <c r="T9" s="100"/>
      <c r="U9" s="100"/>
      <c r="V9" s="100"/>
      <c r="W9" s="100"/>
      <c r="X9" s="100"/>
      <c r="Y9" s="100"/>
      <c r="Z9" s="100"/>
      <c r="AA9" s="100"/>
      <c r="AB9" s="100" t="s">
        <v>23</v>
      </c>
      <c r="AC9" s="100"/>
      <c r="AD9" s="100"/>
      <c r="AE9" s="100"/>
      <c r="AF9" s="100"/>
      <c r="AG9" s="100"/>
      <c r="AH9" s="100"/>
      <c r="AI9" s="100"/>
      <c r="AJ9" s="100"/>
      <c r="AK9" s="100"/>
      <c r="AL9" s="100"/>
      <c r="AM9" s="100"/>
      <c r="AN9" s="101" t="s">
        <v>24</v>
      </c>
      <c r="AO9" s="101"/>
      <c r="AP9" s="101"/>
      <c r="AQ9" s="101"/>
      <c r="AR9" s="101"/>
      <c r="AS9" s="101"/>
      <c r="AT9" s="101"/>
      <c r="AU9" s="101"/>
      <c r="AV9" s="101"/>
      <c r="AW9" s="101"/>
      <c r="AX9" s="101"/>
      <c r="AY9" s="101"/>
      <c r="AZ9" s="101" t="s">
        <v>45</v>
      </c>
      <c r="BA9" s="101"/>
      <c r="BB9" s="101"/>
      <c r="BC9" s="101"/>
      <c r="BD9" s="101"/>
      <c r="BE9" s="101"/>
      <c r="BF9" s="101"/>
      <c r="BG9" s="101"/>
      <c r="BH9" s="101"/>
      <c r="BI9" s="101"/>
      <c r="BJ9" s="101"/>
      <c r="BK9" s="101"/>
      <c r="BL9" s="101" t="s">
        <v>54</v>
      </c>
      <c r="BM9" s="101"/>
      <c r="BN9" s="101"/>
      <c r="BO9" s="101"/>
      <c r="BP9" s="101"/>
      <c r="BQ9" s="101"/>
      <c r="BR9" s="101"/>
      <c r="BS9" s="101"/>
      <c r="BT9" s="101"/>
      <c r="BU9" s="101"/>
      <c r="BV9" s="101"/>
      <c r="BW9" s="101"/>
      <c r="BX9" s="101" t="s">
        <v>56</v>
      </c>
      <c r="BY9" s="101"/>
      <c r="BZ9" s="101"/>
      <c r="CA9" s="101"/>
      <c r="CB9" s="101"/>
      <c r="CC9" s="101"/>
      <c r="CD9" s="101"/>
      <c r="CE9" s="101"/>
      <c r="CF9" s="101"/>
      <c r="CG9" s="101"/>
      <c r="CH9" s="101"/>
      <c r="CI9" s="101"/>
      <c r="CJ9" s="101" t="s">
        <v>60</v>
      </c>
      <c r="CK9" s="101"/>
      <c r="CL9" s="101"/>
      <c r="CM9" s="101"/>
      <c r="CN9" s="101"/>
      <c r="CO9" s="101"/>
      <c r="CP9" s="101"/>
      <c r="CQ9" s="101"/>
      <c r="CR9" s="101"/>
      <c r="CS9" s="101"/>
      <c r="CT9" s="101"/>
      <c r="CU9" s="101"/>
      <c r="CV9" s="101" t="s">
        <v>63</v>
      </c>
      <c r="CW9" s="101"/>
      <c r="CX9" s="101"/>
      <c r="CY9" s="101"/>
      <c r="CZ9" s="101"/>
      <c r="DA9" s="101"/>
      <c r="DB9" s="101"/>
      <c r="DC9" s="101"/>
      <c r="DD9" s="101"/>
      <c r="DE9" s="101"/>
      <c r="DF9" s="101"/>
      <c r="DG9" s="101"/>
      <c r="DH9" s="102" t="s">
        <v>65</v>
      </c>
      <c r="DI9" s="103"/>
      <c r="DJ9" s="103"/>
      <c r="DK9" s="103"/>
      <c r="DL9" s="103"/>
      <c r="DM9" s="103"/>
      <c r="DN9" s="103"/>
      <c r="DO9" s="103"/>
      <c r="DP9" s="103"/>
      <c r="DQ9" s="103"/>
      <c r="DR9" s="103"/>
      <c r="DS9" s="104"/>
      <c r="DT9" s="102" t="s">
        <v>80</v>
      </c>
      <c r="DU9" s="103"/>
      <c r="DV9" s="103"/>
      <c r="DW9" s="103"/>
      <c r="DX9" s="103"/>
      <c r="DY9" s="103"/>
      <c r="DZ9" s="103"/>
      <c r="EA9" s="103"/>
      <c r="EB9" s="103"/>
      <c r="EC9" s="103"/>
      <c r="ED9" s="103"/>
      <c r="EE9" s="104"/>
      <c r="EF9" s="102" t="s">
        <v>81</v>
      </c>
      <c r="EG9" s="103"/>
      <c r="EH9" s="103"/>
      <c r="EI9" s="103"/>
      <c r="EJ9" s="103"/>
      <c r="EK9" s="103"/>
      <c r="EL9" s="103"/>
      <c r="EM9" s="103"/>
      <c r="EN9" s="103"/>
      <c r="EO9" s="103"/>
      <c r="EP9" s="103"/>
      <c r="EQ9" s="103"/>
      <c r="ER9" s="102" t="s">
        <v>72</v>
      </c>
      <c r="ES9" s="103"/>
      <c r="ET9" s="103"/>
      <c r="EU9" s="103"/>
      <c r="EV9" s="103"/>
      <c r="EW9" s="103"/>
      <c r="EX9" s="103"/>
      <c r="EY9" s="103"/>
      <c r="EZ9" s="103"/>
      <c r="FA9" s="103"/>
      <c r="FB9" s="103"/>
      <c r="FC9" s="104"/>
      <c r="FD9" s="102" t="s">
        <v>73</v>
      </c>
      <c r="FE9" s="103"/>
      <c r="FF9" s="103"/>
      <c r="FG9" s="104"/>
      <c r="FH9" s="105" t="s">
        <v>55</v>
      </c>
      <c r="FI9" s="106" t="s">
        <v>32</v>
      </c>
      <c r="FJ9" s="106" t="s">
        <v>25</v>
      </c>
      <c r="FK9" s="106" t="s">
        <v>33</v>
      </c>
    </row>
    <row r="10" spans="2:169" ht="21.75" customHeight="1" x14ac:dyDescent="0.3">
      <c r="D10" s="107" t="s">
        <v>13</v>
      </c>
      <c r="E10" s="107" t="s">
        <v>0</v>
      </c>
      <c r="F10" s="107" t="s">
        <v>15</v>
      </c>
      <c r="G10" s="107" t="s">
        <v>16</v>
      </c>
      <c r="H10" s="107" t="s">
        <v>17</v>
      </c>
      <c r="I10" s="107" t="s">
        <v>14</v>
      </c>
      <c r="J10" s="107" t="s">
        <v>4</v>
      </c>
      <c r="K10" s="107" t="s">
        <v>18</v>
      </c>
      <c r="L10" s="107" t="s">
        <v>8</v>
      </c>
      <c r="M10" s="107" t="s">
        <v>9</v>
      </c>
      <c r="N10" s="108" t="s">
        <v>10</v>
      </c>
      <c r="O10" s="108" t="s">
        <v>11</v>
      </c>
      <c r="P10" s="108" t="s">
        <v>19</v>
      </c>
      <c r="Q10" s="108" t="s">
        <v>0</v>
      </c>
      <c r="R10" s="108" t="s">
        <v>15</v>
      </c>
      <c r="S10" s="108" t="s">
        <v>16</v>
      </c>
      <c r="T10" s="108" t="s">
        <v>17</v>
      </c>
      <c r="U10" s="108" t="s">
        <v>20</v>
      </c>
      <c r="V10" s="108" t="s">
        <v>4</v>
      </c>
      <c r="W10" s="108" t="s">
        <v>21</v>
      </c>
      <c r="X10" s="108" t="s">
        <v>8</v>
      </c>
      <c r="Y10" s="108" t="s">
        <v>9</v>
      </c>
      <c r="Z10" s="108" t="s">
        <v>10</v>
      </c>
      <c r="AA10" s="109" t="s">
        <v>11</v>
      </c>
      <c r="AB10" s="109" t="s">
        <v>19</v>
      </c>
      <c r="AC10" s="108" t="s">
        <v>0</v>
      </c>
      <c r="AD10" s="108" t="s">
        <v>15</v>
      </c>
      <c r="AE10" s="108" t="s">
        <v>16</v>
      </c>
      <c r="AF10" s="108" t="s">
        <v>17</v>
      </c>
      <c r="AG10" s="108" t="s">
        <v>20</v>
      </c>
      <c r="AH10" s="108" t="s">
        <v>4</v>
      </c>
      <c r="AI10" s="108" t="s">
        <v>21</v>
      </c>
      <c r="AJ10" s="108" t="s">
        <v>8</v>
      </c>
      <c r="AK10" s="108" t="s">
        <v>9</v>
      </c>
      <c r="AL10" s="108" t="s">
        <v>10</v>
      </c>
      <c r="AM10" s="108" t="s">
        <v>11</v>
      </c>
      <c r="AN10" s="108" t="s">
        <v>19</v>
      </c>
      <c r="AO10" s="108" t="s">
        <v>0</v>
      </c>
      <c r="AP10" s="108" t="s">
        <v>15</v>
      </c>
      <c r="AQ10" s="108" t="s">
        <v>16</v>
      </c>
      <c r="AR10" s="108" t="s">
        <v>17</v>
      </c>
      <c r="AS10" s="108" t="s">
        <v>20</v>
      </c>
      <c r="AT10" s="108" t="s">
        <v>4</v>
      </c>
      <c r="AU10" s="108" t="s">
        <v>21</v>
      </c>
      <c r="AV10" s="108" t="s">
        <v>8</v>
      </c>
      <c r="AW10" s="108" t="s">
        <v>9</v>
      </c>
      <c r="AX10" s="108" t="s">
        <v>10</v>
      </c>
      <c r="AY10" s="108" t="s">
        <v>82</v>
      </c>
      <c r="AZ10" s="108" t="s">
        <v>19</v>
      </c>
      <c r="BA10" s="108" t="s">
        <v>0</v>
      </c>
      <c r="BB10" s="108" t="s">
        <v>15</v>
      </c>
      <c r="BC10" s="108" t="s">
        <v>16</v>
      </c>
      <c r="BD10" s="108" t="s">
        <v>47</v>
      </c>
      <c r="BE10" s="108" t="s">
        <v>20</v>
      </c>
      <c r="BF10" s="108" t="s">
        <v>4</v>
      </c>
      <c r="BG10" s="108" t="s">
        <v>21</v>
      </c>
      <c r="BH10" s="108" t="s">
        <v>8</v>
      </c>
      <c r="BI10" s="108" t="s">
        <v>9</v>
      </c>
      <c r="BJ10" s="108" t="s">
        <v>10</v>
      </c>
      <c r="BK10" s="108" t="s">
        <v>11</v>
      </c>
      <c r="BL10" s="109" t="s">
        <v>19</v>
      </c>
      <c r="BM10" s="109" t="s">
        <v>0</v>
      </c>
      <c r="BN10" s="109" t="s">
        <v>15</v>
      </c>
      <c r="BO10" s="109" t="s">
        <v>16</v>
      </c>
      <c r="BP10" s="109" t="s">
        <v>17</v>
      </c>
      <c r="BQ10" s="109" t="s">
        <v>20</v>
      </c>
      <c r="BR10" s="109" t="s">
        <v>4</v>
      </c>
      <c r="BS10" s="109" t="s">
        <v>21</v>
      </c>
      <c r="BT10" s="109" t="s">
        <v>8</v>
      </c>
      <c r="BU10" s="109" t="s">
        <v>9</v>
      </c>
      <c r="BV10" s="109" t="s">
        <v>10</v>
      </c>
      <c r="BW10" s="109" t="s">
        <v>11</v>
      </c>
      <c r="BX10" s="109" t="s">
        <v>19</v>
      </c>
      <c r="BY10" s="109" t="s">
        <v>0</v>
      </c>
      <c r="BZ10" s="109" t="s">
        <v>15</v>
      </c>
      <c r="CA10" s="109" t="s">
        <v>16</v>
      </c>
      <c r="CB10" s="109" t="s">
        <v>17</v>
      </c>
      <c r="CC10" s="109" t="s">
        <v>20</v>
      </c>
      <c r="CD10" s="109" t="s">
        <v>4</v>
      </c>
      <c r="CE10" s="109" t="s">
        <v>21</v>
      </c>
      <c r="CF10" s="109" t="s">
        <v>8</v>
      </c>
      <c r="CG10" s="109" t="s">
        <v>59</v>
      </c>
      <c r="CH10" s="109" t="s">
        <v>10</v>
      </c>
      <c r="CI10" s="109" t="s">
        <v>11</v>
      </c>
      <c r="CJ10" s="109" t="s">
        <v>83</v>
      </c>
      <c r="CK10" s="109" t="s">
        <v>84</v>
      </c>
      <c r="CL10" s="109" t="s">
        <v>85</v>
      </c>
      <c r="CM10" s="109" t="s">
        <v>50</v>
      </c>
      <c r="CN10" s="109" t="s">
        <v>86</v>
      </c>
      <c r="CO10" s="109" t="s">
        <v>20</v>
      </c>
      <c r="CP10" s="109" t="s">
        <v>87</v>
      </c>
      <c r="CQ10" s="109" t="s">
        <v>88</v>
      </c>
      <c r="CR10" s="109" t="s">
        <v>8</v>
      </c>
      <c r="CS10" s="109" t="s">
        <v>9</v>
      </c>
      <c r="CT10" s="109" t="s">
        <v>10</v>
      </c>
      <c r="CU10" s="109" t="s">
        <v>11</v>
      </c>
      <c r="CV10" s="109" t="s">
        <v>13</v>
      </c>
      <c r="CW10" s="109" t="s">
        <v>0</v>
      </c>
      <c r="CX10" s="109" t="s">
        <v>15</v>
      </c>
      <c r="CY10" s="109" t="s">
        <v>16</v>
      </c>
      <c r="CZ10" s="109" t="s">
        <v>17</v>
      </c>
      <c r="DA10" s="109" t="s">
        <v>20</v>
      </c>
      <c r="DB10" s="109" t="s">
        <v>4</v>
      </c>
      <c r="DC10" s="109" t="s">
        <v>21</v>
      </c>
      <c r="DD10" s="109" t="s">
        <v>8</v>
      </c>
      <c r="DE10" s="109" t="s">
        <v>89</v>
      </c>
      <c r="DF10" s="109" t="s">
        <v>10</v>
      </c>
      <c r="DG10" s="109" t="s">
        <v>11</v>
      </c>
      <c r="DH10" s="109" t="s">
        <v>19</v>
      </c>
      <c r="DI10" s="109" t="s">
        <v>0</v>
      </c>
      <c r="DJ10" s="109" t="s">
        <v>15</v>
      </c>
      <c r="DK10" s="109" t="s">
        <v>16</v>
      </c>
      <c r="DL10" s="109" t="s">
        <v>17</v>
      </c>
      <c r="DM10" s="109" t="s">
        <v>20</v>
      </c>
      <c r="DN10" s="109" t="s">
        <v>4</v>
      </c>
      <c r="DO10" s="109" t="s">
        <v>21</v>
      </c>
      <c r="DP10" s="109" t="s">
        <v>8</v>
      </c>
      <c r="DQ10" s="109" t="s">
        <v>9</v>
      </c>
      <c r="DR10" s="109" t="s">
        <v>10</v>
      </c>
      <c r="DS10" s="109" t="s">
        <v>11</v>
      </c>
      <c r="DT10" s="109" t="s">
        <v>19</v>
      </c>
      <c r="DU10" s="109" t="s">
        <v>0</v>
      </c>
      <c r="DV10" s="109" t="s">
        <v>15</v>
      </c>
      <c r="DW10" s="109" t="s">
        <v>16</v>
      </c>
      <c r="DX10" s="109" t="s">
        <v>17</v>
      </c>
      <c r="DY10" s="109" t="s">
        <v>20</v>
      </c>
      <c r="DZ10" s="109" t="s">
        <v>4</v>
      </c>
      <c r="EA10" s="109" t="s">
        <v>21</v>
      </c>
      <c r="EB10" s="109" t="s">
        <v>8</v>
      </c>
      <c r="EC10" s="109" t="s">
        <v>9</v>
      </c>
      <c r="ED10" s="109" t="s">
        <v>10</v>
      </c>
      <c r="EE10" s="109" t="s">
        <v>11</v>
      </c>
      <c r="EF10" s="109" t="s">
        <v>19</v>
      </c>
      <c r="EG10" s="109" t="s">
        <v>0</v>
      </c>
      <c r="EH10" s="109" t="s">
        <v>15</v>
      </c>
      <c r="EI10" s="109" t="s">
        <v>16</v>
      </c>
      <c r="EJ10" s="109" t="s">
        <v>17</v>
      </c>
      <c r="EK10" s="109" t="s">
        <v>20</v>
      </c>
      <c r="EL10" s="109" t="s">
        <v>4</v>
      </c>
      <c r="EM10" s="109" t="s">
        <v>21</v>
      </c>
      <c r="EN10" s="109" t="s">
        <v>8</v>
      </c>
      <c r="EO10" s="109" t="s">
        <v>9</v>
      </c>
      <c r="EP10" s="109" t="s">
        <v>10</v>
      </c>
      <c r="EQ10" s="109" t="s">
        <v>11</v>
      </c>
      <c r="ER10" s="109" t="s">
        <v>19</v>
      </c>
      <c r="ES10" s="109" t="s">
        <v>0</v>
      </c>
      <c r="ET10" s="109" t="s">
        <v>15</v>
      </c>
      <c r="EU10" s="109" t="s">
        <v>16</v>
      </c>
      <c r="EV10" s="109" t="s">
        <v>17</v>
      </c>
      <c r="EW10" s="109" t="s">
        <v>20</v>
      </c>
      <c r="EX10" s="109" t="s">
        <v>4</v>
      </c>
      <c r="EY10" s="109" t="s">
        <v>21</v>
      </c>
      <c r="EZ10" s="109" t="s">
        <v>8</v>
      </c>
      <c r="FA10" s="109" t="s">
        <v>9</v>
      </c>
      <c r="FB10" s="109" t="s">
        <v>10</v>
      </c>
      <c r="FC10" s="109" t="s">
        <v>11</v>
      </c>
      <c r="FD10" s="109" t="s">
        <v>19</v>
      </c>
      <c r="FE10" s="109" t="s">
        <v>0</v>
      </c>
      <c r="FF10" s="109" t="s">
        <v>15</v>
      </c>
      <c r="FG10" s="109" t="s">
        <v>16</v>
      </c>
      <c r="FH10" s="110"/>
      <c r="FI10" s="106"/>
      <c r="FJ10" s="106"/>
      <c r="FK10" s="106"/>
    </row>
    <row r="11" spans="2:169" s="10" customFormat="1" x14ac:dyDescent="0.3">
      <c r="B11" s="11" t="s">
        <v>90</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1">
        <v>1118833.04669</v>
      </c>
      <c r="AP11" s="111">
        <v>1133971.13078</v>
      </c>
      <c r="AQ11" s="111">
        <v>1148916.96383</v>
      </c>
      <c r="AR11" s="111">
        <v>1164319.7718499999</v>
      </c>
      <c r="AS11" s="111">
        <v>1179435.98841</v>
      </c>
      <c r="AT11" s="111">
        <v>1194604.8214400001</v>
      </c>
      <c r="AU11" s="111">
        <v>1179519.1615800001</v>
      </c>
      <c r="AV11" s="111">
        <v>1194263.3730599999</v>
      </c>
      <c r="AW11" s="111">
        <v>1209408.28364</v>
      </c>
      <c r="AX11" s="111">
        <v>1225001.16102</v>
      </c>
      <c r="AY11" s="111">
        <v>1235529.96306</v>
      </c>
      <c r="AZ11" s="111">
        <v>1212962.2196299999</v>
      </c>
      <c r="BA11" s="111">
        <v>1229098.98756</v>
      </c>
      <c r="BB11" s="111">
        <v>1245162.81935</v>
      </c>
      <c r="BC11" s="111">
        <v>1260965.2733</v>
      </c>
      <c r="BD11" s="111">
        <v>1278301.1664499999</v>
      </c>
      <c r="BE11" s="111">
        <v>1294360.3786299999</v>
      </c>
      <c r="BF11" s="111">
        <v>1310727.05785</v>
      </c>
      <c r="BG11" s="111">
        <v>1327247.78828</v>
      </c>
      <c r="BH11" s="111">
        <v>1341818.7971199998</v>
      </c>
      <c r="BI11" s="111">
        <v>1359498.66035</v>
      </c>
      <c r="BJ11" s="111">
        <v>1375604.88686</v>
      </c>
      <c r="BK11" s="111">
        <v>1391981.5059</v>
      </c>
      <c r="BL11" s="111">
        <v>1407060.7225899999</v>
      </c>
      <c r="BM11" s="111">
        <v>1407060.7226</v>
      </c>
      <c r="BN11" s="111">
        <v>1437423.4697100001</v>
      </c>
      <c r="BO11" s="111">
        <v>1452875.2148599999</v>
      </c>
      <c r="BP11" s="111">
        <v>1468356.64014</v>
      </c>
      <c r="BQ11" s="111">
        <v>1483560.54684</v>
      </c>
      <c r="BR11" s="111">
        <f>1498740966.27/1000</f>
        <v>1498740.96627</v>
      </c>
      <c r="BS11" s="111">
        <v>1513988.5929700001</v>
      </c>
      <c r="BT11" s="111">
        <v>1529308.7025100002</v>
      </c>
      <c r="BU11" s="111">
        <v>1544662.99456</v>
      </c>
      <c r="BV11" s="111">
        <v>1544662.99456</v>
      </c>
      <c r="BW11" s="111">
        <v>1600512.59745</v>
      </c>
      <c r="BX11" s="111">
        <v>1616029.9681599999</v>
      </c>
      <c r="BY11" s="111">
        <v>1631501.4346399999</v>
      </c>
      <c r="BZ11" s="111">
        <v>1646990.7033200001</v>
      </c>
      <c r="CA11" s="111">
        <v>1662754.8817900002</v>
      </c>
      <c r="CB11" s="111">
        <v>1678734.4581100002</v>
      </c>
      <c r="CC11" s="111">
        <v>1694613.6231199999</v>
      </c>
      <c r="CD11" s="111">
        <v>1710540.9056099998</v>
      </c>
      <c r="CE11" s="111">
        <v>1726488.9753399999</v>
      </c>
      <c r="CF11" s="111">
        <v>1742679.90637</v>
      </c>
      <c r="CG11" s="111">
        <v>1758823.0756600001</v>
      </c>
      <c r="CH11" s="111">
        <v>1774945.3194299999</v>
      </c>
      <c r="CI11" s="111">
        <v>1826938.3748300001</v>
      </c>
      <c r="CJ11" s="111">
        <v>1826938.3748300001</v>
      </c>
      <c r="CK11" s="111">
        <v>1860418.1999900001</v>
      </c>
      <c r="CL11" s="111">
        <v>1877337.3846100001</v>
      </c>
      <c r="CM11" s="111">
        <v>1877337.3846100001</v>
      </c>
      <c r="CN11" s="111">
        <v>1877337.38047</v>
      </c>
      <c r="CO11" s="111">
        <v>1877343.20456</v>
      </c>
      <c r="CP11" s="111">
        <v>1944561.6139199999</v>
      </c>
      <c r="CQ11" s="111">
        <v>1961547.44334</v>
      </c>
      <c r="CR11" s="111">
        <v>1978650.7178720001</v>
      </c>
      <c r="CS11" s="111">
        <v>1996023.0040599999</v>
      </c>
      <c r="CT11" s="111">
        <v>2013726.6694199999</v>
      </c>
      <c r="CU11" s="111">
        <v>2075746.78498</v>
      </c>
      <c r="CV11" s="111">
        <v>2075746.78498</v>
      </c>
      <c r="CW11" s="111">
        <v>2075746.78498</v>
      </c>
      <c r="CX11" s="111">
        <v>2075746.78498</v>
      </c>
      <c r="CY11" s="111">
        <f>2131397818.64/1000</f>
        <v>2131397.8186400002</v>
      </c>
      <c r="CZ11" s="111">
        <f>2168807467.47/1000</f>
        <v>2168807.4674699996</v>
      </c>
      <c r="DA11" s="111">
        <f>2187702538.62/1000</f>
        <v>2187702.5386199998</v>
      </c>
      <c r="DB11" s="111">
        <f>2187844677.63/1000</f>
        <v>2187844.6776300003</v>
      </c>
      <c r="DC11" s="111">
        <f>2225915575.76/1000</f>
        <v>2225915.5757600004</v>
      </c>
      <c r="DD11" s="111">
        <f>2245094787.89/1000</f>
        <v>2245094.7878899998</v>
      </c>
      <c r="DE11" s="111">
        <f>2245094787.89/1000</f>
        <v>2245094.7878899998</v>
      </c>
      <c r="DF11" s="111">
        <f>2284322308.53/1000</f>
        <v>2284322.30853</v>
      </c>
      <c r="DG11" s="111">
        <f>2352514799.44/1000</f>
        <v>2352514.7994400002</v>
      </c>
      <c r="DH11" s="111">
        <v>2372815.8936600001</v>
      </c>
      <c r="DI11" s="111">
        <v>2393271.6022600001</v>
      </c>
      <c r="DJ11" s="111">
        <v>2413889.7362100002</v>
      </c>
      <c r="DK11" s="111">
        <v>2434350.0183200003</v>
      </c>
      <c r="DL11" s="111">
        <v>2442982.7443000004</v>
      </c>
      <c r="DM11" s="111">
        <v>2475362.7649099999</v>
      </c>
      <c r="DN11" s="111">
        <v>2496108.7706500003</v>
      </c>
      <c r="DO11" s="111">
        <v>2516650.3578600003</v>
      </c>
      <c r="DP11" s="111">
        <v>2537189.9470900004</v>
      </c>
      <c r="DQ11" s="111">
        <v>2539920.96532</v>
      </c>
      <c r="DR11" s="111">
        <v>2542317.1024499997</v>
      </c>
      <c r="DS11" s="111">
        <v>2601304.7226499999</v>
      </c>
      <c r="DT11" s="111">
        <v>2606484.8843999999</v>
      </c>
      <c r="DU11" s="111">
        <v>2609214.6046799999</v>
      </c>
      <c r="DV11" s="111">
        <v>2612154.9677199996</v>
      </c>
      <c r="DW11" s="111">
        <v>2615034.0560300001</v>
      </c>
      <c r="DX11" s="111">
        <v>2617949.4455800001</v>
      </c>
      <c r="DY11" s="111">
        <v>2620828.8105900004</v>
      </c>
      <c r="DZ11" s="111">
        <v>2623692.7095699999</v>
      </c>
      <c r="EA11" s="111">
        <v>2626563.2141499999</v>
      </c>
      <c r="EB11" s="111">
        <v>2629433.3753899997</v>
      </c>
      <c r="EC11" s="111">
        <v>2632349.0626399997</v>
      </c>
      <c r="ED11" s="111">
        <v>2635268.7287499998</v>
      </c>
      <c r="EE11" s="111">
        <v>2752769.5980199999</v>
      </c>
      <c r="EF11" s="111">
        <v>2755662.59663</v>
      </c>
      <c r="EG11" s="111">
        <f>2758911143.57/1000</f>
        <v>2758911.1435700003</v>
      </c>
      <c r="EH11" s="111">
        <f>2758911143.57/1000</f>
        <v>2758911.1435700003</v>
      </c>
      <c r="EI11" s="111">
        <f>2765414597.23/1000</f>
        <v>2765414.59723</v>
      </c>
      <c r="EJ11" s="111">
        <f>2768707373.57/1000</f>
        <v>2768707.3735700003</v>
      </c>
      <c r="EK11" s="111">
        <f>2772029779.13/1000</f>
        <v>2772029.7791300002</v>
      </c>
      <c r="EL11" s="111">
        <f>2775426601.03/1000</f>
        <v>2775426.60103</v>
      </c>
      <c r="EM11" s="111">
        <f>2778863928.27/1000</f>
        <v>2778863.92827</v>
      </c>
      <c r="EN11" s="111">
        <f>2778863928.27/1000</f>
        <v>2778863.92827</v>
      </c>
      <c r="EO11" s="111">
        <f>2785899264.37/1000</f>
        <v>2785899.26437</v>
      </c>
      <c r="EP11" s="111">
        <f>2789483820.72/1000</f>
        <v>2789483.8207199997</v>
      </c>
      <c r="EQ11" s="111">
        <f>2917435367.18/1000</f>
        <v>2917435.3671800001</v>
      </c>
      <c r="ER11" s="111">
        <f>2922380980.36/1000</f>
        <v>2922380.9803599999</v>
      </c>
      <c r="ES11" s="111">
        <f>2927458065.62/1000</f>
        <v>2927458.06562</v>
      </c>
      <c r="ET11" s="111">
        <f>2932596702.81/1000</f>
        <v>2932596.7028100002</v>
      </c>
      <c r="EU11" s="111">
        <f>2937821984.15/1000</f>
        <v>2937821.9841499999</v>
      </c>
      <c r="EV11" s="111">
        <f>2943160544.05/1000</f>
        <v>2943160.5440500001</v>
      </c>
      <c r="EW11" s="111">
        <f>2948472934.25/1000</f>
        <v>2948472.9342499999</v>
      </c>
      <c r="EX11" s="111">
        <f>2953871445.82/1000</f>
        <v>2953871.44582</v>
      </c>
      <c r="EY11" s="111">
        <f>2959312787.33/1000</f>
        <v>2959312.7873299997</v>
      </c>
      <c r="EZ11" s="111">
        <f>2964770984.16/1000</f>
        <v>2964770.98416</v>
      </c>
      <c r="FA11" s="111">
        <f>2970267696.54/1000</f>
        <v>2970267.6965399999</v>
      </c>
      <c r="FB11" s="111">
        <f>2975815783.9/1000</f>
        <v>2975815.7839000002</v>
      </c>
      <c r="FC11" s="111">
        <f>3101188629.24/1000</f>
        <v>3101188.6292399997</v>
      </c>
      <c r="FD11" s="111">
        <f>3108472135.26/1000</f>
        <v>3108472.1352600004</v>
      </c>
      <c r="FE11" s="111">
        <f>3108479644.57/1000</f>
        <v>3108479.64457</v>
      </c>
      <c r="FF11" s="111">
        <v>3123092.4278299999</v>
      </c>
      <c r="FG11" s="111">
        <v>3130613.79122</v>
      </c>
      <c r="FH11" s="61">
        <v>2.4083063706270558E-3</v>
      </c>
      <c r="FI11" s="61">
        <v>5.0388685760047736E-3</v>
      </c>
      <c r="FJ11" s="61">
        <v>6.5624060310713661E-2</v>
      </c>
      <c r="FK11" s="61">
        <v>6.4398255247072544E-2</v>
      </c>
      <c r="FL11"/>
      <c r="FM11"/>
    </row>
    <row r="12" spans="2:169"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27"/>
      <c r="FM12"/>
    </row>
    <row r="13" spans="2:169" s="10" customFormat="1" x14ac:dyDescent="0.3">
      <c r="B13" s="112" t="s">
        <v>91</v>
      </c>
      <c r="C13" s="112"/>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f>58438011481.15/1000</f>
        <v>58438011.481150001</v>
      </c>
      <c r="FB13" s="13">
        <f>59532553127.26/1000</f>
        <v>59532553.12726</v>
      </c>
      <c r="FC13" s="13">
        <f>60988606839.61/1000</f>
        <v>60988606.839610003</v>
      </c>
      <c r="FD13" s="13">
        <f>60440628050.5/1000</f>
        <v>60440628.050499998</v>
      </c>
      <c r="FE13" s="13">
        <f>61698879701.59/1000</f>
        <v>61698879.701589994</v>
      </c>
      <c r="FF13" s="13">
        <v>62881896.36406</v>
      </c>
      <c r="FG13" s="13">
        <v>62912587.425279997</v>
      </c>
      <c r="FH13" s="61">
        <v>4.8807467641087676E-4</v>
      </c>
      <c r="FI13" s="61">
        <v>1.0039568561164725E-2</v>
      </c>
      <c r="FJ13" s="61">
        <v>0.131960582548869</v>
      </c>
      <c r="FK13" s="61">
        <v>0.15071095457053474</v>
      </c>
      <c r="FL13" s="113"/>
      <c r="FM13"/>
    </row>
    <row r="14" spans="2:169" s="10" customFormat="1" x14ac:dyDescent="0.3">
      <c r="B14" s="114" t="s">
        <v>5</v>
      </c>
      <c r="C14" s="115"/>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19">
        <f>13067146933.39/1000</f>
        <v>13067146.933389999</v>
      </c>
      <c r="FB14" s="19">
        <f>13420166911.64/1000</f>
        <v>13420166.91164</v>
      </c>
      <c r="FC14" s="19">
        <f>13811738549/1000</f>
        <v>13811738.549000001</v>
      </c>
      <c r="FD14" s="19">
        <f>13530415953.09/1000</f>
        <v>13530415.953090001</v>
      </c>
      <c r="FE14" s="19">
        <f>13693944549.72/1000</f>
        <v>13693944.549719999</v>
      </c>
      <c r="FF14" s="19">
        <v>13708047.62875</v>
      </c>
      <c r="FG14" s="19">
        <v>14363138.92433</v>
      </c>
      <c r="FH14" s="61">
        <v>4.7788810873845566E-2</v>
      </c>
      <c r="FI14" s="25">
        <v>1.2567052006648982E-2</v>
      </c>
      <c r="FJ14" s="61">
        <v>0.12777545440353677</v>
      </c>
      <c r="FK14" s="61">
        <v>0.13957094744211274</v>
      </c>
      <c r="FL14"/>
      <c r="FM14"/>
    </row>
    <row r="15" spans="2:169" s="10" customFormat="1" x14ac:dyDescent="0.3">
      <c r="B15" s="114" t="s">
        <v>6</v>
      </c>
      <c r="C15" s="115"/>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FE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f t="shared" si="3"/>
        <v>44437959.234730005</v>
      </c>
      <c r="EY15" s="19">
        <f t="shared" si="3"/>
        <v>44826339.02967</v>
      </c>
      <c r="EZ15" s="19">
        <f t="shared" si="3"/>
        <v>45165764.16973</v>
      </c>
      <c r="FA15" s="19">
        <f t="shared" si="3"/>
        <v>45370864.547760002</v>
      </c>
      <c r="FB15" s="19">
        <f t="shared" si="3"/>
        <v>46112386.215619996</v>
      </c>
      <c r="FC15" s="19">
        <f t="shared" si="3"/>
        <v>47176868.29061</v>
      </c>
      <c r="FD15" s="19">
        <f t="shared" si="3"/>
        <v>46910212.097409993</v>
      </c>
      <c r="FE15" s="19">
        <f t="shared" si="3"/>
        <v>48004935.151869997</v>
      </c>
      <c r="FF15" s="19">
        <v>49173848.735310003</v>
      </c>
      <c r="FG15" s="19">
        <v>48549448.500949994</v>
      </c>
      <c r="FH15" s="61">
        <v>-1.2697810938513077E-2</v>
      </c>
      <c r="FI15" s="25">
        <v>9.3084771552711665E-3</v>
      </c>
      <c r="FJ15" s="61">
        <v>0.1332046947449097</v>
      </c>
      <c r="FK15" s="61">
        <v>0.13882905881232666</v>
      </c>
      <c r="FL15"/>
      <c r="FM15"/>
    </row>
    <row r="16" spans="2:169" s="10" customFormat="1" x14ac:dyDescent="0.3">
      <c r="B16" s="112" t="s">
        <v>92</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f>19344202933.39/1000</f>
        <v>19344202.933389999</v>
      </c>
      <c r="FB16" s="13">
        <f>19799558911.64/1000</f>
        <v>19799558.91164</v>
      </c>
      <c r="FC16" s="13">
        <f>20343418549/1000</f>
        <v>20343418.548999999</v>
      </c>
      <c r="FD16" s="13">
        <f>20072431953.09/1000</f>
        <v>20072431.953090001</v>
      </c>
      <c r="FE16" s="13">
        <f>20323800549.72/1000</f>
        <v>20323800.54972</v>
      </c>
      <c r="FF16" s="13">
        <v>20401615.62875</v>
      </c>
      <c r="FG16" s="13">
        <v>21147810.924330004</v>
      </c>
      <c r="FH16" s="61">
        <v>3.6575304091528205E-2</v>
      </c>
      <c r="FI16" s="61">
        <v>1.1980326734128521E-2</v>
      </c>
      <c r="FJ16" s="61">
        <v>0.12949342824636245</v>
      </c>
      <c r="FK16" s="61">
        <v>0.15423335620278067</v>
      </c>
      <c r="FL16"/>
      <c r="FM16"/>
    </row>
    <row r="17" spans="1:169"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FE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f t="shared" si="8"/>
        <v>0.15675098006105917</v>
      </c>
      <c r="EY17" s="25">
        <f t="shared" si="8"/>
        <v>0.15514336549804239</v>
      </c>
      <c r="EZ17" s="25">
        <f t="shared" si="8"/>
        <v>0.15552038517805966</v>
      </c>
      <c r="FA17" s="25">
        <f t="shared" si="8"/>
        <v>0.15354820804805688</v>
      </c>
      <c r="FB17" s="25">
        <f t="shared" si="8"/>
        <v>0.15029707465606934</v>
      </c>
      <c r="FC17" s="25">
        <f t="shared" si="8"/>
        <v>0.15244186328715345</v>
      </c>
      <c r="FD17" s="25">
        <f t="shared" si="8"/>
        <v>0.15486275616849079</v>
      </c>
      <c r="FE17" s="25">
        <f t="shared" si="8"/>
        <v>0.1529477538891133</v>
      </c>
      <c r="FF17" s="25">
        <v>0.15308064246779218</v>
      </c>
      <c r="FG17" s="25">
        <v>0.14803488656210326</v>
      </c>
      <c r="FH17" s="116"/>
      <c r="FI17" s="116"/>
      <c r="FJ17" s="116"/>
      <c r="FK17" s="116"/>
      <c r="FL17" s="27"/>
      <c r="FM17"/>
    </row>
    <row r="18" spans="1:169"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116"/>
      <c r="DB18" s="116"/>
      <c r="DC18" s="117"/>
      <c r="DD18" s="117"/>
      <c r="DE18" s="117"/>
      <c r="DF18" s="116"/>
      <c r="DG18" s="116"/>
      <c r="DH18" s="117"/>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27"/>
      <c r="FM18"/>
    </row>
    <row r="19" spans="1:169" s="10" customFormat="1" ht="16.2" x14ac:dyDescent="0.3">
      <c r="B19" s="112" t="s">
        <v>93</v>
      </c>
      <c r="C19" s="112"/>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13">
        <v>18410329</v>
      </c>
      <c r="FD19" s="13">
        <v>18412516</v>
      </c>
      <c r="FE19" s="13">
        <v>18457832</v>
      </c>
      <c r="FF19" s="13">
        <v>18646871</v>
      </c>
      <c r="FG19" s="13">
        <v>18771481</v>
      </c>
      <c r="FH19" s="61">
        <v>6.6826225161316088E-3</v>
      </c>
      <c r="FI19" s="61">
        <v>1.1361633789255032E-2</v>
      </c>
      <c r="FJ19" s="61">
        <v>9.9543669731810391E-2</v>
      </c>
      <c r="FK19" s="61">
        <v>9.2619394681527911E-2</v>
      </c>
    </row>
    <row r="20" spans="1:169" s="10" customFormat="1" ht="15" customHeight="1" x14ac:dyDescent="0.3">
      <c r="B20" s="118" t="s">
        <v>2</v>
      </c>
      <c r="C20" s="118"/>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28">
        <v>18071614</v>
      </c>
      <c r="FC20" s="28">
        <v>18206214</v>
      </c>
      <c r="FD20" s="28">
        <v>18208078</v>
      </c>
      <c r="FE20" s="28">
        <v>18250649</v>
      </c>
      <c r="FF20" s="28">
        <v>18437697</v>
      </c>
      <c r="FG20" s="28">
        <v>18559460</v>
      </c>
      <c r="FH20" s="61">
        <v>6.6040243529330578E-3</v>
      </c>
      <c r="FI20" s="61">
        <v>1.1368608083426546E-2</v>
      </c>
      <c r="FJ20" s="61">
        <v>9.9171291937551365E-2</v>
      </c>
      <c r="FK20" s="61">
        <v>9.3030773227596564E-2</v>
      </c>
    </row>
    <row r="21" spans="1:169" s="10" customFormat="1" ht="15" customHeight="1" x14ac:dyDescent="0.3">
      <c r="B21" s="118" t="s">
        <v>3</v>
      </c>
      <c r="C21" s="118"/>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19">
        <f>+BZ19-BZ20</f>
        <v>113444</v>
      </c>
      <c r="CA21" s="119">
        <f>+CA19-CA20</f>
        <v>114952</v>
      </c>
      <c r="CB21" s="119">
        <f>+CB19-CB20</f>
        <v>115607</v>
      </c>
      <c r="CC21" s="119">
        <f>+CC19-CC20</f>
        <v>115784</v>
      </c>
      <c r="CD21" s="119">
        <f t="shared" ref="CD21:CE21" si="11">+CD19-CD20</f>
        <v>115996</v>
      </c>
      <c r="CE21" s="119">
        <f t="shared" si="11"/>
        <v>115391</v>
      </c>
      <c r="CF21" s="119">
        <f>+CF19-CF20</f>
        <v>115283</v>
      </c>
      <c r="CG21" s="119">
        <f>+CG19-CG20</f>
        <v>114709</v>
      </c>
      <c r="CH21" s="119">
        <f>+CH19-CH20</f>
        <v>115622</v>
      </c>
      <c r="CI21" s="119">
        <f>+CI19-CI20</f>
        <v>118701</v>
      </c>
      <c r="CJ21" s="119">
        <f t="shared" ref="CJ21:CW21" si="12">+CJ19-CJ20</f>
        <v>118298</v>
      </c>
      <c r="CK21" s="119">
        <f t="shared" si="12"/>
        <v>118579</v>
      </c>
      <c r="CL21" s="119">
        <f t="shared" si="12"/>
        <v>117333</v>
      </c>
      <c r="CM21" s="119">
        <f t="shared" si="12"/>
        <v>117338</v>
      </c>
      <c r="CN21" s="119">
        <f t="shared" si="12"/>
        <v>118304</v>
      </c>
      <c r="CO21" s="119">
        <f t="shared" si="12"/>
        <v>119586</v>
      </c>
      <c r="CP21" s="119">
        <f t="shared" si="12"/>
        <v>120378</v>
      </c>
      <c r="CQ21" s="119">
        <f t="shared" si="12"/>
        <v>120987</v>
      </c>
      <c r="CR21" s="119">
        <f t="shared" si="12"/>
        <v>122785</v>
      </c>
      <c r="CS21" s="119">
        <f t="shared" si="12"/>
        <v>125250</v>
      </c>
      <c r="CT21" s="119">
        <f t="shared" si="12"/>
        <v>126008</v>
      </c>
      <c r="CU21" s="119">
        <f t="shared" si="12"/>
        <v>130847</v>
      </c>
      <c r="CV21" s="119">
        <f t="shared" si="12"/>
        <v>128987</v>
      </c>
      <c r="CW21" s="119">
        <f t="shared" si="12"/>
        <v>128713</v>
      </c>
      <c r="CX21" s="119">
        <v>128671</v>
      </c>
      <c r="CY21" s="119">
        <v>129585</v>
      </c>
      <c r="CZ21" s="119">
        <v>131321</v>
      </c>
      <c r="DA21" s="119">
        <v>131956</v>
      </c>
      <c r="DB21" s="119">
        <v>132843</v>
      </c>
      <c r="DC21" s="119">
        <v>132813</v>
      </c>
      <c r="DD21" s="119">
        <v>133138</v>
      </c>
      <c r="DE21" s="119">
        <v>132698</v>
      </c>
      <c r="DF21" s="119">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28">
        <v>199356</v>
      </c>
      <c r="FC21" s="28">
        <v>204115</v>
      </c>
      <c r="FD21" s="28">
        <v>204438</v>
      </c>
      <c r="FE21" s="28">
        <v>207183</v>
      </c>
      <c r="FF21" s="28">
        <v>209174</v>
      </c>
      <c r="FG21" s="28">
        <v>212021</v>
      </c>
      <c r="FH21" s="61">
        <v>1.3610678191362302E-2</v>
      </c>
      <c r="FI21" s="61">
        <v>1.075372727816104E-2</v>
      </c>
      <c r="FJ21" s="61">
        <v>0.13314770079312477</v>
      </c>
      <c r="FK21" s="61">
        <v>0.14115552800101616</v>
      </c>
    </row>
    <row r="22" spans="1:169"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FH22" s="120"/>
      <c r="FI22" s="121"/>
    </row>
    <row r="23" spans="1:169" ht="15" customHeight="1" x14ac:dyDescent="0.3">
      <c r="A23" s="9"/>
      <c r="B23" s="3" t="s">
        <v>7</v>
      </c>
      <c r="C23" s="12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FH23" s="123"/>
      <c r="FI23" s="123"/>
    </row>
    <row r="24" spans="1:169" ht="12.75" customHeight="1" x14ac:dyDescent="0.3">
      <c r="A24" s="9"/>
      <c r="B24" s="4" t="s">
        <v>94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H24" s="4"/>
      <c r="FI24" s="4"/>
    </row>
    <row r="25" spans="1:169" ht="12.75" customHeight="1" x14ac:dyDescent="0.3">
      <c r="A25" s="9"/>
      <c r="B25" s="4" t="s">
        <v>95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H25" s="4"/>
      <c r="FI25" s="4"/>
    </row>
    <row r="26" spans="1:169" ht="15" customHeight="1" x14ac:dyDescent="0.3">
      <c r="A26" s="9"/>
      <c r="B26" s="6" t="s">
        <v>96</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H26" s="6"/>
      <c r="FI26" s="6"/>
    </row>
    <row r="27" spans="1:169" ht="15" customHeight="1" x14ac:dyDescent="0.3">
      <c r="B27" s="6" t="s">
        <v>97</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H27" s="6"/>
      <c r="FI27" s="6"/>
    </row>
    <row r="28" spans="1:169" ht="15" customHeight="1" x14ac:dyDescent="0.3">
      <c r="B28" s="6" t="s">
        <v>98</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H28" s="6"/>
      <c r="FI28" s="6"/>
    </row>
    <row r="29" spans="1:169" ht="15" customHeight="1" x14ac:dyDescent="0.3">
      <c r="B29" s="6" t="s">
        <v>99</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H29" s="6"/>
      <c r="FI29" s="6"/>
    </row>
    <row r="30" spans="1:169" ht="15" customHeight="1" x14ac:dyDescent="0.3">
      <c r="B30" s="6" t="s">
        <v>100</v>
      </c>
      <c r="C30" s="122"/>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FH30" s="123"/>
      <c r="FI30" s="123"/>
    </row>
    <row r="31" spans="1:169" ht="15" customHeight="1" x14ac:dyDescent="0.3">
      <c r="B31" s="6" t="s">
        <v>101</v>
      </c>
      <c r="C31" s="122"/>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FH31" s="123"/>
      <c r="FI31" s="123"/>
    </row>
    <row r="32" spans="1:169" ht="15" customHeight="1" x14ac:dyDescent="0.3">
      <c r="B32" s="6" t="s">
        <v>102</v>
      </c>
      <c r="C32" s="122"/>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FH32" s="123"/>
      <c r="FI32" s="123"/>
    </row>
    <row r="33" spans="2:165" ht="15" customHeight="1" x14ac:dyDescent="0.3">
      <c r="B33" s="6" t="s">
        <v>103</v>
      </c>
      <c r="C33" s="122"/>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FH33" s="123"/>
      <c r="FI33" s="123"/>
    </row>
    <row r="34" spans="2:165" ht="15" customHeight="1" x14ac:dyDescent="0.3">
      <c r="B34" s="6" t="s">
        <v>104</v>
      </c>
      <c r="C34" s="122"/>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FH34" s="123"/>
      <c r="FI34" s="123"/>
    </row>
    <row r="35" spans="2:165" ht="15" customHeight="1" x14ac:dyDescent="0.3">
      <c r="B35" s="6" t="s">
        <v>105</v>
      </c>
      <c r="C35" s="122"/>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FH35" s="123"/>
      <c r="FI35" s="123"/>
    </row>
    <row r="36" spans="2:165" ht="15" customHeight="1" x14ac:dyDescent="0.3">
      <c r="B36" s="6" t="s">
        <v>106</v>
      </c>
      <c r="C36" s="122"/>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FH36" s="123"/>
      <c r="FI36" s="123"/>
    </row>
    <row r="37" spans="2:165" ht="15" customHeight="1" x14ac:dyDescent="0.3">
      <c r="B37" s="4" t="s">
        <v>107</v>
      </c>
      <c r="C37" s="122"/>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FH37" s="123"/>
      <c r="FI37" s="123"/>
    </row>
    <row r="38" spans="2:165" ht="15" customHeight="1" x14ac:dyDescent="0.3">
      <c r="B38" s="6"/>
      <c r="C38" s="122"/>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FH38" s="123"/>
      <c r="FI38" s="123"/>
    </row>
    <row r="39" spans="2:165" ht="15" customHeight="1" x14ac:dyDescent="0.3">
      <c r="C39" s="1"/>
      <c r="D39" s="124"/>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H39" s="2"/>
      <c r="FI39" s="2"/>
    </row>
    <row r="40" spans="2:165" ht="15" customHeight="1" x14ac:dyDescent="0.3">
      <c r="B40" s="125"/>
      <c r="C40" s="126"/>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H40" s="2"/>
      <c r="FI40" s="2"/>
    </row>
    <row r="41" spans="2:165" s="31" customFormat="1" x14ac:dyDescent="0.3">
      <c r="D41" s="127"/>
    </row>
    <row r="42" spans="2:165" s="31" customFormat="1" x14ac:dyDescent="0.3">
      <c r="D42" s="127"/>
    </row>
    <row r="43" spans="2:165" s="31" customFormat="1" x14ac:dyDescent="0.3">
      <c r="D43" s="127"/>
    </row>
    <row r="44" spans="2:165" s="31" customFormat="1" x14ac:dyDescent="0.3">
      <c r="D44" s="127"/>
    </row>
    <row r="45" spans="2:165" s="38" customFormat="1" x14ac:dyDescent="0.3">
      <c r="D45" s="128"/>
    </row>
    <row r="46" spans="2:165" s="38" customFormat="1" x14ac:dyDescent="0.3"/>
  </sheetData>
  <mergeCells count="25">
    <mergeCell ref="B21:C21"/>
    <mergeCell ref="FD9:FG9"/>
    <mergeCell ref="FH9:FH10"/>
    <mergeCell ref="FI9:FI10"/>
    <mergeCell ref="FJ9:FJ10"/>
    <mergeCell ref="FK9:FK10"/>
    <mergeCell ref="B20:C20"/>
    <mergeCell ref="CJ9:CU9"/>
    <mergeCell ref="CV9:DG9"/>
    <mergeCell ref="DH9:DS9"/>
    <mergeCell ref="DT9:EE9"/>
    <mergeCell ref="EF9:EQ9"/>
    <mergeCell ref="ER9:FC9"/>
    <mergeCell ref="P9:AA9"/>
    <mergeCell ref="AB9:AM9"/>
    <mergeCell ref="AN9:AY9"/>
    <mergeCell ref="AZ9:BK9"/>
    <mergeCell ref="BL9:BW9"/>
    <mergeCell ref="BX9:CI9"/>
    <mergeCell ref="D3:K3"/>
    <mergeCell ref="D4:K4"/>
    <mergeCell ref="D5:K5"/>
    <mergeCell ref="D6:K6"/>
    <mergeCell ref="B7:C7"/>
    <mergeCell ref="D9:O9"/>
  </mergeCells>
  <hyperlinks>
    <hyperlink ref="B7:C7" location="ÍNDICE!A1" display="&lt;- Volver a índice" xr:uid="{FA61924F-8B88-4051-989E-BA788B8F8FE8}"/>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1C7F61CB-788E-4EEC-8EE0-73DA0746C49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FH11 FH13:FH21</xm:sqref>
        </x14:conditionalFormatting>
        <x14:conditionalFormatting xmlns:xm="http://schemas.microsoft.com/office/excel/2006/main">
          <x14:cfRule type="iconSet" priority="1" id="{20E79A8E-A3B6-4555-B827-C6237A12526D}">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FH17:FK18</xm:sqref>
        </x14:conditionalFormatting>
        <x14:conditionalFormatting xmlns:xm="http://schemas.microsoft.com/office/excel/2006/main">
          <x14:cfRule type="iconSet" priority="4" id="{B80E0549-9A49-4B0D-B847-C4A12EA2F62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FI11:FK11 FI13:FK21 FH17:FH18</xm:sqref>
        </x14:conditionalFormatting>
        <x14:conditionalFormatting xmlns:xm="http://schemas.microsoft.com/office/excel/2006/main">
          <x14:cfRule type="iconSet" priority="2" id="{36A489E1-A08B-4A64-8729-8430968C6698}">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FL17:FL18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P94"/>
  <sheetViews>
    <sheetView showGridLines="0" zoomScale="92" zoomScaleNormal="92" workbookViewId="0">
      <pane xSplit="3" ySplit="10" topLeftCell="FD3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63" width="13.109375" customWidth="1"/>
    <col min="164" max="166" width="16.5546875" customWidth="1"/>
    <col min="167" max="167" width="18.88671875" bestFit="1" customWidth="1"/>
  </cols>
  <sheetData>
    <row r="1" spans="2:172" ht="4.5" customHeight="1" x14ac:dyDescent="0.3"/>
    <row r="2" spans="2:172" x14ac:dyDescent="0.3">
      <c r="AH2" s="42"/>
    </row>
    <row r="3" spans="2:172" ht="18" x14ac:dyDescent="0.3">
      <c r="B3" s="29"/>
      <c r="C3" s="29"/>
      <c r="D3" s="75" t="s">
        <v>26</v>
      </c>
      <c r="E3" s="75"/>
      <c r="F3" s="75"/>
      <c r="G3" s="75"/>
      <c r="H3" s="75"/>
      <c r="I3" s="75"/>
      <c r="J3" s="75"/>
      <c r="K3" s="7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7"/>
      <c r="FI3" s="7"/>
      <c r="FJ3" s="7"/>
    </row>
    <row r="4" spans="2:172" ht="15.6" x14ac:dyDescent="0.3">
      <c r="B4" s="30"/>
      <c r="C4" s="30"/>
      <c r="D4" s="76" t="s">
        <v>27</v>
      </c>
      <c r="E4" s="76"/>
      <c r="F4" s="76"/>
      <c r="G4" s="76"/>
      <c r="H4" s="76"/>
      <c r="I4" s="76"/>
      <c r="J4" s="76"/>
      <c r="K4" s="76"/>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50"/>
      <c r="FI4" s="50"/>
      <c r="FJ4" s="50"/>
    </row>
    <row r="5" spans="2:172" x14ac:dyDescent="0.3">
      <c r="B5" s="4"/>
      <c r="C5" s="4"/>
      <c r="D5" s="76" t="s">
        <v>77</v>
      </c>
      <c r="E5" s="76"/>
      <c r="F5" s="76"/>
      <c r="G5" s="76"/>
      <c r="H5" s="76"/>
      <c r="I5" s="76"/>
      <c r="J5" s="76"/>
      <c r="K5" s="76"/>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8"/>
      <c r="FI5" s="8"/>
      <c r="FJ5" s="8"/>
    </row>
    <row r="6" spans="2:172" x14ac:dyDescent="0.3">
      <c r="D6" s="76" t="s">
        <v>31</v>
      </c>
      <c r="E6" s="76"/>
      <c r="F6" s="76"/>
      <c r="G6" s="76"/>
      <c r="H6" s="76"/>
      <c r="I6" s="76"/>
      <c r="J6" s="76"/>
      <c r="K6" s="76"/>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row>
    <row r="7" spans="2:172" x14ac:dyDescent="0.3">
      <c r="F7" s="51"/>
      <c r="G7" s="51"/>
      <c r="H7" s="51"/>
      <c r="I7" s="51"/>
      <c r="J7" s="51"/>
      <c r="K7" s="51"/>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row>
    <row r="8" spans="2:172" x14ac:dyDescent="0.3">
      <c r="C8" s="73" t="s">
        <v>30</v>
      </c>
      <c r="D8" s="73"/>
      <c r="FK8" s="5"/>
    </row>
    <row r="9" spans="2:172" ht="29.25" customHeight="1" x14ac:dyDescent="0.3">
      <c r="D9" s="88" t="s">
        <v>12</v>
      </c>
      <c r="E9" s="89"/>
      <c r="F9" s="89"/>
      <c r="G9" s="89"/>
      <c r="H9" s="89"/>
      <c r="I9" s="89"/>
      <c r="J9" s="89"/>
      <c r="K9" s="89"/>
      <c r="L9" s="89"/>
      <c r="M9" s="89"/>
      <c r="N9" s="89"/>
      <c r="O9" s="90"/>
      <c r="P9" s="88" t="s">
        <v>22</v>
      </c>
      <c r="Q9" s="89"/>
      <c r="R9" s="89"/>
      <c r="S9" s="89"/>
      <c r="T9" s="89"/>
      <c r="U9" s="89"/>
      <c r="V9" s="89"/>
      <c r="W9" s="89"/>
      <c r="X9" s="89"/>
      <c r="Y9" s="89"/>
      <c r="Z9" s="89"/>
      <c r="AA9" s="90"/>
      <c r="AB9" s="91" t="s">
        <v>23</v>
      </c>
      <c r="AC9" s="92"/>
      <c r="AD9" s="92"/>
      <c r="AE9" s="92"/>
      <c r="AF9" s="92"/>
      <c r="AG9" s="92"/>
      <c r="AH9" s="92"/>
      <c r="AI9" s="92"/>
      <c r="AJ9" s="92"/>
      <c r="AK9" s="92"/>
      <c r="AL9" s="92"/>
      <c r="AM9" s="93"/>
      <c r="AN9" s="79" t="s">
        <v>24</v>
      </c>
      <c r="AO9" s="80"/>
      <c r="AP9" s="80"/>
      <c r="AQ9" s="80"/>
      <c r="AR9" s="80"/>
      <c r="AS9" s="80"/>
      <c r="AT9" s="80"/>
      <c r="AU9" s="80"/>
      <c r="AV9" s="80"/>
      <c r="AW9" s="80"/>
      <c r="AX9" s="80"/>
      <c r="AY9" s="81"/>
      <c r="AZ9" s="79" t="s">
        <v>45</v>
      </c>
      <c r="BA9" s="80"/>
      <c r="BB9" s="80"/>
      <c r="BC9" s="80"/>
      <c r="BD9" s="80"/>
      <c r="BE9" s="80"/>
      <c r="BF9" s="80"/>
      <c r="BG9" s="80"/>
      <c r="BH9" s="80"/>
      <c r="BI9" s="80"/>
      <c r="BJ9" s="80"/>
      <c r="BK9" s="81"/>
      <c r="BL9" s="79" t="s">
        <v>54</v>
      </c>
      <c r="BM9" s="80"/>
      <c r="BN9" s="80"/>
      <c r="BO9" s="80"/>
      <c r="BP9" s="80"/>
      <c r="BQ9" s="80"/>
      <c r="BR9" s="80"/>
      <c r="BS9" s="80"/>
      <c r="BT9" s="80"/>
      <c r="BU9" s="80"/>
      <c r="BV9" s="80"/>
      <c r="BW9" s="81"/>
      <c r="BX9" s="79" t="s">
        <v>56</v>
      </c>
      <c r="BY9" s="80"/>
      <c r="BZ9" s="80"/>
      <c r="CA9" s="80"/>
      <c r="CB9" s="80"/>
      <c r="CC9" s="80"/>
      <c r="CD9" s="80"/>
      <c r="CE9" s="80"/>
      <c r="CF9" s="80"/>
      <c r="CG9" s="80"/>
      <c r="CH9" s="80"/>
      <c r="CI9" s="82"/>
      <c r="CJ9" s="83" t="s">
        <v>60</v>
      </c>
      <c r="CK9" s="84"/>
      <c r="CL9" s="84"/>
      <c r="CM9" s="84"/>
      <c r="CN9" s="84"/>
      <c r="CO9" s="84"/>
      <c r="CP9" s="84"/>
      <c r="CQ9" s="84"/>
      <c r="CR9" s="84"/>
      <c r="CS9" s="84"/>
      <c r="CT9" s="84"/>
      <c r="CU9" s="82"/>
      <c r="CV9" s="79" t="s">
        <v>63</v>
      </c>
      <c r="CW9" s="80"/>
      <c r="CX9" s="80"/>
      <c r="CY9" s="80"/>
      <c r="CZ9" s="80"/>
      <c r="DA9" s="80"/>
      <c r="DB9" s="80"/>
      <c r="DC9" s="80"/>
      <c r="DD9" s="80"/>
      <c r="DE9" s="80"/>
      <c r="DF9" s="80"/>
      <c r="DG9" s="81"/>
      <c r="DH9" s="83" t="s">
        <v>65</v>
      </c>
      <c r="DI9" s="84"/>
      <c r="DJ9" s="84"/>
      <c r="DK9" s="84"/>
      <c r="DL9" s="84"/>
      <c r="DM9" s="84"/>
      <c r="DN9" s="84"/>
      <c r="DO9" s="84"/>
      <c r="DP9" s="84"/>
      <c r="DQ9" s="84"/>
      <c r="DR9" s="84"/>
      <c r="DS9" s="82"/>
      <c r="DT9" s="79">
        <v>2023</v>
      </c>
      <c r="DU9" s="80"/>
      <c r="DV9" s="80"/>
      <c r="DW9" s="80"/>
      <c r="DX9" s="80"/>
      <c r="DY9" s="80"/>
      <c r="DZ9" s="80"/>
      <c r="EA9" s="80"/>
      <c r="EB9" s="80"/>
      <c r="EC9" s="80"/>
      <c r="ED9" s="80"/>
      <c r="EE9" s="81"/>
      <c r="EF9" s="79">
        <v>2024</v>
      </c>
      <c r="EG9" s="80"/>
      <c r="EH9" s="80"/>
      <c r="EI9" s="80"/>
      <c r="EJ9" s="80"/>
      <c r="EK9" s="80"/>
      <c r="EL9" s="80"/>
      <c r="EM9" s="80"/>
      <c r="EN9" s="80"/>
      <c r="EO9" s="80"/>
      <c r="EP9" s="80"/>
      <c r="EQ9" s="81"/>
      <c r="ER9" s="79" t="s">
        <v>72</v>
      </c>
      <c r="ES9" s="80"/>
      <c r="ET9" s="80"/>
      <c r="EU9" s="80"/>
      <c r="EV9" s="80"/>
      <c r="EW9" s="80"/>
      <c r="EX9" s="80"/>
      <c r="EY9" s="80"/>
      <c r="EZ9" s="80"/>
      <c r="FA9" s="80"/>
      <c r="FB9" s="80"/>
      <c r="FC9" s="81"/>
      <c r="FD9" s="83" t="s">
        <v>73</v>
      </c>
      <c r="FE9" s="84"/>
      <c r="FF9" s="84"/>
      <c r="FG9" s="82"/>
      <c r="FH9" s="77" t="s">
        <v>55</v>
      </c>
      <c r="FI9" s="77" t="s">
        <v>32</v>
      </c>
      <c r="FJ9" s="77" t="s">
        <v>25</v>
      </c>
      <c r="FK9" s="77" t="s">
        <v>33</v>
      </c>
    </row>
    <row r="10" spans="2:172"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8</v>
      </c>
      <c r="FA10" s="71" t="s">
        <v>59</v>
      </c>
      <c r="FB10" s="71" t="s">
        <v>10</v>
      </c>
      <c r="FC10" s="71" t="s">
        <v>11</v>
      </c>
      <c r="FD10" s="71" t="s">
        <v>19</v>
      </c>
      <c r="FE10" s="71" t="s">
        <v>0</v>
      </c>
      <c r="FF10" s="71" t="s">
        <v>15</v>
      </c>
      <c r="FG10" s="71" t="s">
        <v>74</v>
      </c>
      <c r="FH10" s="78"/>
      <c r="FI10" s="78"/>
      <c r="FJ10" s="78"/>
      <c r="FK10" s="78"/>
    </row>
    <row r="11" spans="2:172"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49">
        <v>1198464.4178900002</v>
      </c>
      <c r="FB11" s="49">
        <v>1212127.51877</v>
      </c>
      <c r="FC11" s="49">
        <v>1215800.7501600001</v>
      </c>
      <c r="FD11" s="49">
        <v>1239154.1040899998</v>
      </c>
      <c r="FE11" s="49">
        <v>1243232.4263299999</v>
      </c>
      <c r="FF11" s="49">
        <v>1257044.0784400001</v>
      </c>
      <c r="FG11" s="49">
        <v>1270929.2467</v>
      </c>
      <c r="FH11" s="61">
        <v>1.1045888126080206E-2</v>
      </c>
      <c r="FI11" s="61">
        <v>1.0771764178629573E-2</v>
      </c>
      <c r="FJ11" s="61">
        <v>0.13644367723472883</v>
      </c>
      <c r="FK11" s="61">
        <v>0.17416091062415129</v>
      </c>
    </row>
    <row r="12" spans="2:172"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5"/>
      <c r="DO12" s="27"/>
      <c r="DP12" s="27"/>
      <c r="DQ12" s="65"/>
      <c r="DR12" s="65"/>
      <c r="DS12" s="65"/>
      <c r="DT12" s="65"/>
      <c r="DU12" s="65"/>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64"/>
      <c r="FI12" s="64"/>
      <c r="FJ12" s="64"/>
      <c r="FK12" s="64"/>
    </row>
    <row r="13" spans="2:172"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55">
        <v>26204227.358790006</v>
      </c>
      <c r="FB13" s="55">
        <v>26426184.634740006</v>
      </c>
      <c r="FC13" s="55">
        <v>26671052.232320003</v>
      </c>
      <c r="FD13" s="55">
        <v>26809815.77386</v>
      </c>
      <c r="FE13" s="55">
        <v>26891075.965550009</v>
      </c>
      <c r="FF13" s="55">
        <v>27042696.05443</v>
      </c>
      <c r="FG13" s="55">
        <v>27154777.889649998</v>
      </c>
      <c r="FH13" s="62">
        <v>4.1446250401366846E-3</v>
      </c>
      <c r="FI13" s="62">
        <v>8.8205172942272814E-3</v>
      </c>
      <c r="FJ13" s="62">
        <v>9.4243559126220067E-2</v>
      </c>
      <c r="FK13" s="62">
        <v>0.13520176697473985</v>
      </c>
      <c r="FP13" s="74"/>
    </row>
    <row r="14" spans="2:172"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58">
        <v>8746077.5348499995</v>
      </c>
      <c r="FB14" s="58">
        <v>8829296.638629999</v>
      </c>
      <c r="FC14" s="58">
        <v>8916874.69692</v>
      </c>
      <c r="FD14" s="58">
        <v>8932243.4339600038</v>
      </c>
      <c r="FE14" s="58">
        <v>8956669.5701499991</v>
      </c>
      <c r="FF14" s="58">
        <v>9021794.1618999969</v>
      </c>
      <c r="FG14" s="58">
        <v>9079091.8322499972</v>
      </c>
      <c r="FH14" s="62">
        <v>6.3510283344718754E-3</v>
      </c>
      <c r="FI14" s="62">
        <v>9.0178036184860311E-3</v>
      </c>
      <c r="FJ14" s="62">
        <v>0.1021206561516852</v>
      </c>
      <c r="FK14" s="62">
        <v>0.1200096604247527</v>
      </c>
    </row>
    <row r="15" spans="2:172"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19">
        <v>17596887.996110007</v>
      </c>
      <c r="FC15" s="19">
        <v>17754177.535400003</v>
      </c>
      <c r="FD15" s="19">
        <v>17877572.339899994</v>
      </c>
      <c r="FE15" s="19">
        <v>17934406.39540001</v>
      </c>
      <c r="FF15" s="19">
        <v>18020901.892530002</v>
      </c>
      <c r="FG15" s="19">
        <v>18075686.057400003</v>
      </c>
      <c r="FH15" s="62">
        <v>3.0400345774430626E-3</v>
      </c>
      <c r="FI15" s="62">
        <v>8.721952467632299E-3</v>
      </c>
      <c r="FJ15" s="62">
        <v>9.0329364822685942E-2</v>
      </c>
      <c r="FK15" s="62">
        <v>0.14295342620489904</v>
      </c>
    </row>
    <row r="16" spans="2:172"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55">
        <v>14329362.114849998</v>
      </c>
      <c r="FB16" s="55">
        <v>14458300.748629998</v>
      </c>
      <c r="FC16" s="55">
        <v>14602147.006920004</v>
      </c>
      <c r="FD16" s="55">
        <v>14664752.973960001</v>
      </c>
      <c r="FE16" s="55">
        <v>14715218.010150002</v>
      </c>
      <c r="FF16" s="55">
        <v>14821729.9619</v>
      </c>
      <c r="FG16" s="55">
        <v>14900429.212249998</v>
      </c>
      <c r="FH16" s="62">
        <v>5.3097209672756662E-3</v>
      </c>
      <c r="FI16" s="62">
        <v>9.5402538933582193E-3</v>
      </c>
      <c r="FJ16" s="62">
        <v>0.10705320260955054</v>
      </c>
      <c r="FK16" s="62">
        <v>0.13224669093398855</v>
      </c>
    </row>
    <row r="17" spans="1:167"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25">
        <v>8.3836098020360766E-2</v>
      </c>
      <c r="FC17" s="25">
        <v>8.3261779900163188E-2</v>
      </c>
      <c r="FD17" s="25">
        <v>8.4498805147986369E-2</v>
      </c>
      <c r="FE17" s="25">
        <v>8.4486171083055991E-2</v>
      </c>
      <c r="FF17" s="25">
        <v>8.4810887910607938E-2</v>
      </c>
      <c r="FG17" s="25">
        <v>8.5294807860644625E-2</v>
      </c>
      <c r="FH17" s="63"/>
      <c r="FI17" s="63"/>
      <c r="FJ17" s="63"/>
      <c r="FK17" s="63"/>
    </row>
    <row r="18" spans="1:167"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5"/>
      <c r="DO18" s="27"/>
      <c r="DP18" s="27"/>
      <c r="DQ18" s="65"/>
      <c r="DR18" s="65"/>
      <c r="DS18" s="65"/>
      <c r="DT18" s="65"/>
      <c r="DU18" s="65"/>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63"/>
      <c r="FI18" s="63"/>
      <c r="FJ18" s="63"/>
      <c r="FK18" s="63"/>
    </row>
    <row r="19" spans="1:167"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55">
        <v>12767436</v>
      </c>
      <c r="FB19" s="55">
        <v>12806945</v>
      </c>
      <c r="FC19" s="55">
        <v>12847592</v>
      </c>
      <c r="FD19" s="55">
        <v>12907656</v>
      </c>
      <c r="FE19" s="55">
        <v>12934279</v>
      </c>
      <c r="FF19" s="55">
        <v>12862190</v>
      </c>
      <c r="FG19" s="55">
        <v>12894019</v>
      </c>
      <c r="FH19" s="62">
        <v>2.4746174640555285E-3</v>
      </c>
      <c r="FI19" s="62">
        <v>1.7820640483527939E-3</v>
      </c>
      <c r="FJ19" s="62">
        <v>2.5969384081106606E-2</v>
      </c>
      <c r="FK19" s="62">
        <v>3.201358172280977E-2</v>
      </c>
    </row>
    <row r="20" spans="1:167" s="10" customFormat="1" ht="15" customHeight="1" x14ac:dyDescent="0.3">
      <c r="B20" s="86" t="s">
        <v>2</v>
      </c>
      <c r="C20" s="87"/>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55">
        <v>12488706</v>
      </c>
      <c r="FB20" s="55">
        <v>12525775</v>
      </c>
      <c r="FC20" s="55">
        <v>12563470</v>
      </c>
      <c r="FD20" s="55">
        <v>12620440</v>
      </c>
      <c r="FE20" s="55">
        <v>12644559</v>
      </c>
      <c r="FF20" s="55">
        <v>12570770</v>
      </c>
      <c r="FG20" s="55">
        <v>12601021</v>
      </c>
      <c r="FH20" s="62">
        <v>2.4064556109133495E-3</v>
      </c>
      <c r="FI20" s="62">
        <v>1.5642911248507918E-3</v>
      </c>
      <c r="FJ20" s="62">
        <v>2.3733750051284197E-2</v>
      </c>
      <c r="FK20" s="62">
        <v>2.9317406430199977E-2</v>
      </c>
    </row>
    <row r="21" spans="1:167" s="10" customFormat="1" ht="15" customHeight="1" x14ac:dyDescent="0.3">
      <c r="B21" s="86" t="s">
        <v>3</v>
      </c>
      <c r="C21" s="87"/>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55">
        <v>278730</v>
      </c>
      <c r="FB21" s="55">
        <v>281170</v>
      </c>
      <c r="FC21" s="55">
        <v>284122</v>
      </c>
      <c r="FD21" s="55">
        <v>287216</v>
      </c>
      <c r="FE21" s="55">
        <v>289720</v>
      </c>
      <c r="FF21" s="55">
        <v>291420</v>
      </c>
      <c r="FG21" s="55">
        <v>292998</v>
      </c>
      <c r="FH21" s="62">
        <v>5.4148651430925288E-3</v>
      </c>
      <c r="FI21" s="62">
        <v>1.1866517271714727E-2</v>
      </c>
      <c r="FJ21" s="62">
        <v>0.13231565929819133</v>
      </c>
      <c r="FK21" s="62">
        <v>0.17131823702614613</v>
      </c>
    </row>
    <row r="22" spans="1:167"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46"/>
      <c r="FI22" s="46"/>
      <c r="FJ22" s="46"/>
    </row>
    <row r="23" spans="1:167"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row>
    <row r="24" spans="1:167"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row>
    <row r="25" spans="1:167"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33"/>
      <c r="FI25" s="33"/>
      <c r="FJ25" s="33"/>
    </row>
    <row r="26" spans="1:167"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33"/>
      <c r="FI26" s="33"/>
      <c r="FJ26" s="33"/>
    </row>
    <row r="27" spans="1:167"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32"/>
      <c r="FI27" s="32"/>
      <c r="FJ27" s="32"/>
    </row>
    <row r="28" spans="1:167"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32"/>
      <c r="FI28" s="32"/>
      <c r="FJ28" s="32"/>
    </row>
    <row r="29" spans="1:167"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row>
    <row r="30" spans="1:167"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row>
    <row r="31" spans="1:167" s="31" customFormat="1" ht="15" customHeight="1" x14ac:dyDescent="0.3">
      <c r="A31"/>
      <c r="B31" s="4" t="s">
        <v>52</v>
      </c>
      <c r="D31" s="41"/>
      <c r="E31" s="41"/>
      <c r="F31" s="41"/>
      <c r="G31" s="41"/>
      <c r="H31" s="41"/>
      <c r="I31" s="41"/>
      <c r="J31" s="41"/>
      <c r="K31" s="41"/>
      <c r="L31" s="41"/>
      <c r="M31" s="41"/>
      <c r="N31" s="41"/>
      <c r="O31" s="41"/>
    </row>
    <row r="32" spans="1:167" s="31" customFormat="1" ht="15" customHeight="1" x14ac:dyDescent="0.3">
      <c r="A32"/>
      <c r="B32" s="6" t="s">
        <v>46</v>
      </c>
      <c r="D32" s="41"/>
      <c r="E32" s="41"/>
      <c r="F32" s="41"/>
      <c r="G32" s="41"/>
      <c r="H32" s="41"/>
      <c r="I32" s="41"/>
      <c r="J32" s="41"/>
      <c r="K32" s="41"/>
      <c r="L32" s="41"/>
      <c r="M32" s="41"/>
      <c r="N32" s="41"/>
      <c r="O32" s="41"/>
    </row>
    <row r="33" spans="1:167" s="31" customFormat="1" ht="15" customHeight="1" x14ac:dyDescent="0.3">
      <c r="A33"/>
      <c r="B33" s="6" t="s">
        <v>48</v>
      </c>
      <c r="D33" s="41"/>
      <c r="E33" s="41"/>
      <c r="F33" s="41"/>
      <c r="G33" s="41"/>
      <c r="H33" s="41"/>
      <c r="I33" s="41"/>
      <c r="J33" s="41"/>
      <c r="K33" s="41"/>
      <c r="L33" s="41"/>
      <c r="M33" s="41"/>
      <c r="N33" s="41"/>
      <c r="O33" s="41"/>
    </row>
    <row r="34" spans="1:167" s="31" customFormat="1" ht="33" customHeight="1" x14ac:dyDescent="0.3">
      <c r="A34"/>
      <c r="B34" s="85" t="s">
        <v>53</v>
      </c>
      <c r="C34" s="85"/>
      <c r="D34" s="85"/>
      <c r="E34" s="85"/>
      <c r="F34" s="85"/>
      <c r="G34" s="85"/>
      <c r="H34" s="85"/>
      <c r="I34" s="85"/>
      <c r="J34" s="85"/>
      <c r="K34" s="85"/>
      <c r="L34" s="85"/>
      <c r="M34" s="85"/>
      <c r="N34" s="85"/>
      <c r="O34" s="85"/>
      <c r="P34" s="85"/>
      <c r="Q34" s="85"/>
      <c r="FJ34" s="59"/>
    </row>
    <row r="35" spans="1:167" s="31" customFormat="1" ht="31.5" customHeight="1" x14ac:dyDescent="0.3">
      <c r="A35"/>
      <c r="B35" s="129" t="s">
        <v>75</v>
      </c>
      <c r="C35" s="129"/>
      <c r="D35" s="129"/>
      <c r="E35" s="129"/>
      <c r="F35" s="129"/>
      <c r="G35" s="129"/>
      <c r="H35" s="129"/>
      <c r="I35" s="129"/>
      <c r="J35" s="129"/>
      <c r="K35" s="129"/>
      <c r="L35" s="129"/>
      <c r="M35" s="129"/>
      <c r="N35" s="129"/>
      <c r="O35" s="129"/>
      <c r="P35" s="129"/>
      <c r="Q35" s="129"/>
    </row>
    <row r="36" spans="1:167" s="31" customFormat="1" ht="15" customHeight="1" x14ac:dyDescent="0.3">
      <c r="A36"/>
      <c r="B36" s="4" t="s">
        <v>37</v>
      </c>
      <c r="C36" s="59"/>
      <c r="D36" s="41"/>
      <c r="E36" s="41"/>
      <c r="F36" s="41"/>
      <c r="G36" s="41"/>
      <c r="H36" s="41"/>
      <c r="I36" s="41"/>
      <c r="J36" s="41"/>
      <c r="K36" s="41"/>
      <c r="L36" s="41"/>
      <c r="M36" s="41"/>
      <c r="N36" s="41"/>
      <c r="O36" s="41"/>
      <c r="FK36" s="38"/>
    </row>
    <row r="37" spans="1:167" s="31" customFormat="1" ht="15" customHeight="1" x14ac:dyDescent="0.3">
      <c r="A37"/>
      <c r="B37"/>
      <c r="C37" s="60"/>
      <c r="D37" s="41"/>
      <c r="E37" s="41"/>
      <c r="F37" s="41"/>
      <c r="G37" s="41"/>
      <c r="H37" s="41"/>
      <c r="I37" s="41"/>
      <c r="J37" s="41"/>
      <c r="K37" s="41"/>
      <c r="L37" s="41"/>
      <c r="M37" s="41"/>
      <c r="N37" s="41"/>
      <c r="O37" s="41"/>
    </row>
    <row r="43" spans="1:167" x14ac:dyDescent="0.3">
      <c r="D43" s="40"/>
      <c r="E43" s="40"/>
      <c r="F43" s="40"/>
      <c r="G43" s="40"/>
      <c r="H43" s="40"/>
      <c r="I43" s="40"/>
      <c r="J43" s="40"/>
      <c r="K43" s="40"/>
      <c r="L43" s="40"/>
      <c r="M43" s="40"/>
      <c r="N43" s="40"/>
      <c r="O43" s="40"/>
      <c r="FK43" s="40"/>
    </row>
    <row r="44" spans="1:167" x14ac:dyDescent="0.3">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FH44" s="40"/>
      <c r="FI44" s="40"/>
      <c r="FJ44" s="40"/>
      <c r="FK44" s="40"/>
    </row>
    <row r="45" spans="1:167" x14ac:dyDescent="0.3">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row>
    <row r="46" spans="1:167" x14ac:dyDescent="0.3">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row>
    <row r="47" spans="1:167" x14ac:dyDescent="0.3">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row>
    <row r="48" spans="1:167" x14ac:dyDescent="0.3">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row>
    <row r="49" spans="4:167" x14ac:dyDescent="0.3">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row>
    <row r="50" spans="4:167" x14ac:dyDescent="0.3">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row>
    <row r="51" spans="4:167" x14ac:dyDescent="0.3">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row>
    <row r="52" spans="4:167" x14ac:dyDescent="0.3">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row>
    <row r="53" spans="4:167" x14ac:dyDescent="0.3">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row>
    <row r="54" spans="4:167" x14ac:dyDescent="0.3">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row>
    <row r="55" spans="4:167" x14ac:dyDescent="0.3">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row>
    <row r="87" s="31" customFormat="1" x14ac:dyDescent="0.3"/>
    <row r="88" s="31" customFormat="1" x14ac:dyDescent="0.3"/>
    <row r="89" s="31" customFormat="1" x14ac:dyDescent="0.3"/>
    <row r="90" s="31" customFormat="1" x14ac:dyDescent="0.3"/>
    <row r="91" s="31" customFormat="1" x14ac:dyDescent="0.3"/>
    <row r="92" s="31" customFormat="1" x14ac:dyDescent="0.3"/>
    <row r="93" s="31" customFormat="1" x14ac:dyDescent="0.3"/>
    <row r="94" s="31" customFormat="1" x14ac:dyDescent="0.3"/>
  </sheetData>
  <mergeCells count="26">
    <mergeCell ref="B35:Q35"/>
    <mergeCell ref="FH9:FH10"/>
    <mergeCell ref="FI9:FI10"/>
    <mergeCell ref="FJ9:FJ10"/>
    <mergeCell ref="CV9:DG9"/>
    <mergeCell ref="B34:Q34"/>
    <mergeCell ref="DT9:EE9"/>
    <mergeCell ref="B20:C20"/>
    <mergeCell ref="B21:C21"/>
    <mergeCell ref="P9:AA9"/>
    <mergeCell ref="AB9:AM9"/>
    <mergeCell ref="AN9:AY9"/>
    <mergeCell ref="D9:O9"/>
    <mergeCell ref="EF9:EQ9"/>
    <mergeCell ref="D3:K3"/>
    <mergeCell ref="D4:K4"/>
    <mergeCell ref="D5:K5"/>
    <mergeCell ref="D6:K6"/>
    <mergeCell ref="FK9:FK10"/>
    <mergeCell ref="AZ9:BK9"/>
    <mergeCell ref="BL9:BW9"/>
    <mergeCell ref="BX9:CI9"/>
    <mergeCell ref="CJ9:CU9"/>
    <mergeCell ref="DH9:DS9"/>
    <mergeCell ref="ER9:FC9"/>
    <mergeCell ref="FD9:FG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AF512090-ADB2-499E-BF33-99303626F12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FH20:FH21 FH13:FH18</xm:sqref>
        </x14:conditionalFormatting>
        <x14:conditionalFormatting xmlns:xm="http://schemas.microsoft.com/office/excel/2006/main">
          <x14:cfRule type="iconSet" priority="191"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FH11:FK11</xm:sqref>
        </x14:conditionalFormatting>
        <x14:conditionalFormatting xmlns:xm="http://schemas.microsoft.com/office/excel/2006/main">
          <x14:cfRule type="iconSet" priority="185"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FH19:FK19</xm:sqref>
        </x14:conditionalFormatting>
        <x14:conditionalFormatting xmlns:xm="http://schemas.microsoft.com/office/excel/2006/main">
          <x14:cfRule type="iconSet" priority="5" id="{361BAE64-C675-4EBC-9945-C065ADA26E3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FI20:FI21 FI13:FI18</xm:sqref>
        </x14:conditionalFormatting>
        <x14:conditionalFormatting xmlns:xm="http://schemas.microsoft.com/office/excel/2006/main">
          <x14:cfRule type="iconSet" priority="1" id="{66D58C25-6BC5-468B-81D9-FE25E1176E0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FJ20:FJ21 FJ13:FJ18</xm:sqref>
        </x14:conditionalFormatting>
        <x14:conditionalFormatting xmlns:xm="http://schemas.microsoft.com/office/excel/2006/main">
          <x14:cfRule type="iconSet" priority="189"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FK20:FK21 FK13:FK18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2026-06-01T22:16:19Z</dcterms:modified>
</cp:coreProperties>
</file>