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00 COSEDE\001 INFORMES RECURRENTES\008 PEMS\2026\03. Mar26\PEM1\"/>
    </mc:Choice>
  </mc:AlternateContent>
  <xr:revisionPtr revIDLastSave="0" documentId="13_ncr:1_{E56B7D43-9AED-45DC-A9EA-5AEAA23D62E8}"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Solidario'!$B$2:$FG$23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EF17" i="8"/>
  <c r="DE17" i="8"/>
  <c r="DC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R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FD16" i="8"/>
  <c r="FC16" i="8"/>
  <c r="FB16" i="8"/>
  <c r="FA16" i="8"/>
  <c r="EZ16" i="8"/>
  <c r="EY16" i="8"/>
  <c r="EX16" i="8"/>
  <c r="EW16" i="8"/>
  <c r="EV16" i="8"/>
  <c r="EU16" i="8"/>
  <c r="ET16" i="8"/>
  <c r="ES16" i="8"/>
  <c r="ER16" i="8"/>
  <c r="EQ16" i="8"/>
  <c r="EP16" i="8"/>
  <c r="EO16" i="8"/>
  <c r="EN16" i="8"/>
  <c r="EM16" i="8"/>
  <c r="EL16" i="8"/>
  <c r="EK16" i="8"/>
  <c r="EJ16" i="8"/>
  <c r="EI16" i="8"/>
  <c r="EH16" i="8"/>
  <c r="DG16" i="8"/>
  <c r="DF16" i="8"/>
  <c r="DF17" i="8" s="1"/>
  <c r="DE16" i="8"/>
  <c r="DD16" i="8"/>
  <c r="DC16" i="8"/>
  <c r="DB16" i="8"/>
  <c r="DA16" i="8"/>
  <c r="CZ16" i="8"/>
  <c r="CY16" i="8"/>
  <c r="CX16" i="8"/>
  <c r="CX17" i="8" s="1"/>
  <c r="BR16" i="8"/>
  <c r="FA15" i="8"/>
  <c r="EZ15" i="8"/>
  <c r="EX15" i="8"/>
  <c r="ES15" i="8"/>
  <c r="ER15" i="8"/>
  <c r="EP15" i="8"/>
  <c r="EK15" i="8"/>
  <c r="EJ15" i="8"/>
  <c r="EH15" i="8"/>
  <c r="EG15" i="8"/>
  <c r="EF15" i="8"/>
  <c r="DD15" i="8"/>
  <c r="DB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FD14" i="8"/>
  <c r="FC14" i="8"/>
  <c r="FB14" i="8"/>
  <c r="FA14" i="8"/>
  <c r="EZ14" i="8"/>
  <c r="EY14" i="8"/>
  <c r="EX14" i="8"/>
  <c r="EW14" i="8"/>
  <c r="EV14" i="8"/>
  <c r="EU14" i="8"/>
  <c r="ET14" i="8"/>
  <c r="ES14" i="8"/>
  <c r="ER14" i="8"/>
  <c r="EQ14" i="8"/>
  <c r="EP14" i="8"/>
  <c r="EO14" i="8"/>
  <c r="EN14" i="8"/>
  <c r="EM14" i="8"/>
  <c r="EL14" i="8"/>
  <c r="EK14" i="8"/>
  <c r="EJ14" i="8"/>
  <c r="EI14" i="8"/>
  <c r="EH14" i="8"/>
  <c r="DG14" i="8"/>
  <c r="DF14" i="8"/>
  <c r="DE14" i="8"/>
  <c r="DE15" i="8" s="1"/>
  <c r="DD14" i="8"/>
  <c r="DC14" i="8"/>
  <c r="DB14" i="8"/>
  <c r="DA14" i="8"/>
  <c r="CZ14" i="8"/>
  <c r="CY14" i="8"/>
  <c r="CX14" i="8"/>
  <c r="BR14" i="8"/>
  <c r="FD13" i="8"/>
  <c r="FD15" i="8" s="1"/>
  <c r="FC13" i="8"/>
  <c r="FC15" i="8" s="1"/>
  <c r="FB13" i="8"/>
  <c r="FB15" i="8" s="1"/>
  <c r="FA13" i="8"/>
  <c r="EZ13" i="8"/>
  <c r="EY13" i="8"/>
  <c r="EY15" i="8" s="1"/>
  <c r="EX13" i="8"/>
  <c r="EW13" i="8"/>
  <c r="EW15" i="8" s="1"/>
  <c r="EV13" i="8"/>
  <c r="EV15" i="8" s="1"/>
  <c r="EU13" i="8"/>
  <c r="EU15" i="8" s="1"/>
  <c r="ET13" i="8"/>
  <c r="ET15" i="8" s="1"/>
  <c r="ES13" i="8"/>
  <c r="ER13" i="8"/>
  <c r="EQ13" i="8"/>
  <c r="EQ15" i="8" s="1"/>
  <c r="EP13" i="8"/>
  <c r="EO13" i="8"/>
  <c r="EO15" i="8" s="1"/>
  <c r="EN13" i="8"/>
  <c r="EN15" i="8" s="1"/>
  <c r="EM13" i="8"/>
  <c r="EM15" i="8" s="1"/>
  <c r="EL13" i="8"/>
  <c r="EL15" i="8" s="1"/>
  <c r="EK13" i="8"/>
  <c r="EJ13" i="8"/>
  <c r="EI13" i="8"/>
  <c r="EI15" i="8" s="1"/>
  <c r="EH13" i="8"/>
  <c r="DG13" i="8"/>
  <c r="DG15" i="8" s="1"/>
  <c r="DF13" i="8"/>
  <c r="DF15" i="8" s="1"/>
  <c r="DE13" i="8"/>
  <c r="DD13" i="8"/>
  <c r="DC13" i="8"/>
  <c r="DC15" i="8" s="1"/>
  <c r="DB13" i="8"/>
  <c r="DA13" i="8"/>
  <c r="DA15" i="8" s="1"/>
  <c r="CZ13" i="8"/>
  <c r="CZ15" i="8" s="1"/>
  <c r="CY13" i="8"/>
  <c r="CY15" i="8" s="1"/>
  <c r="CX13" i="8"/>
  <c r="CX15" i="8" s="1"/>
  <c r="BR13" i="8"/>
  <c r="BR15" i="8" s="1"/>
  <c r="FD11" i="8"/>
  <c r="FD17" i="8" s="1"/>
  <c r="FC11" i="8"/>
  <c r="FC17" i="8" s="1"/>
  <c r="FB11" i="8"/>
  <c r="FB17" i="8" s="1"/>
  <c r="FA11" i="8"/>
  <c r="FA17" i="8" s="1"/>
  <c r="EZ11" i="8"/>
  <c r="EZ17" i="8" s="1"/>
  <c r="EY11" i="8"/>
  <c r="EY17" i="8" s="1"/>
  <c r="EX11" i="8"/>
  <c r="EX17" i="8" s="1"/>
  <c r="EW11" i="8"/>
  <c r="EW17" i="8" s="1"/>
  <c r="EV11" i="8"/>
  <c r="EV17" i="8" s="1"/>
  <c r="EU11" i="8"/>
  <c r="EU17" i="8" s="1"/>
  <c r="ET11" i="8"/>
  <c r="ET17" i="8" s="1"/>
  <c r="ES11" i="8"/>
  <c r="ES17" i="8" s="1"/>
  <c r="ER11" i="8"/>
  <c r="ER17" i="8" s="1"/>
  <c r="EQ11" i="8"/>
  <c r="EQ17" i="8" s="1"/>
  <c r="EP11" i="8"/>
  <c r="EP17" i="8" s="1"/>
  <c r="EO11" i="8"/>
  <c r="EO17" i="8" s="1"/>
  <c r="EN11" i="8"/>
  <c r="EN17" i="8" s="1"/>
  <c r="EM11" i="8"/>
  <c r="EM17" i="8" s="1"/>
  <c r="EL11" i="8"/>
  <c r="EL17" i="8" s="1"/>
  <c r="EK11" i="8"/>
  <c r="EK17" i="8" s="1"/>
  <c r="EJ11" i="8"/>
  <c r="EJ17" i="8" s="1"/>
  <c r="EI11" i="8"/>
  <c r="EI17" i="8" s="1"/>
  <c r="EH11" i="8"/>
  <c r="EH17" i="8" s="1"/>
  <c r="EG11" i="8"/>
  <c r="EG17" i="8" s="1"/>
  <c r="DG11" i="8"/>
  <c r="DG17" i="8" s="1"/>
  <c r="DF11" i="8"/>
  <c r="DE11" i="8"/>
  <c r="DD11" i="8"/>
  <c r="DD17" i="8" s="1"/>
  <c r="DC11" i="8"/>
  <c r="DB11" i="8"/>
  <c r="DB17" i="8" s="1"/>
  <c r="DA11" i="8"/>
  <c r="DA17" i="8" s="1"/>
  <c r="CZ11" i="8"/>
  <c r="CZ17" i="8" s="1"/>
  <c r="CY11" i="8"/>
  <c r="CY17" i="8" s="1"/>
  <c r="BR11" i="8"/>
  <c r="FG1" i="8"/>
</calcChain>
</file>

<file path=xl/sharedStrings.xml><?xml version="1.0" encoding="utf-8"?>
<sst xmlns="http://schemas.openxmlformats.org/spreadsheetml/2006/main" count="415" uniqueCount="108">
  <si>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</si>
  <si>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</si>
  <si>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</si>
  <si>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</si>
  <si>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</si>
  <si>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</si>
  <si>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</si>
  <si>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</si>
  <si>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</si>
  <si>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</si>
  <si>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</si>
  <si>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</si>
  <si>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</si>
  <si>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</si>
  <si>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</si>
  <si>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</si>
  <si>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</si>
  <si>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</si>
  <si>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</si>
  <si>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</si>
  <si>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</si>
  <si>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</si>
  <si>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</si>
  <si>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</si>
  <si>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</si>
  <si>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</si>
  <si>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</si>
  <si>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</si>
  <si>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</si>
  <si>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</si>
  <si>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</si>
  <si>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</si>
  <si>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</si>
  <si>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</si>
  <si>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</si>
  <si>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</si>
  <si>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</si>
  <si>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</si>
  <si>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</si>
  <si>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</si>
  <si>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</si>
  <si>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</si>
  <si>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</si>
  <si>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</si>
  <si>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</si>
  <si>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</si>
  <si>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</si>
  <si>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</si>
  <si>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</si>
  <si>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</si>
  <si>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</si>
  <si>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</si>
  <si>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</si>
  <si>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</si>
  <si>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</si>
  <si>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</si>
  <si>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</si>
  <si>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</si>
  <si>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</si>
  <si>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</si>
  <si>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</si>
  <si>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</si>
  <si>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</si>
  <si>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</si>
  <si>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</si>
  <si>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</si>
  <si>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</si>
  <si>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</si>
  <si>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</si>
  <si>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</si>
  <si>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</si>
  <si>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</si>
  <si>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</si>
  <si>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t>Año 2026</t>
  </si>
  <si>
    <r>
      <t xml:space="preserve">PUBLICACIÓN ESTADÍSTICA MENSUAL 
</t>
    </r>
    <r>
      <rPr>
        <b/>
        <sz val="11"/>
        <color theme="0" tint="-0.499984740745262"/>
        <rFont val="Garamond"/>
        <family val="1"/>
      </rPr>
      <t>(datos al 31 de marzo de 2026)</t>
    </r>
  </si>
  <si>
    <t>31 de marzo de 2026</t>
  </si>
  <si>
    <t>Marzo (10)</t>
  </si>
  <si>
    <t>(10) Se dispone de 242 EFIS con estructuras D01 validadas al 31 de marzo de 2026.
        Se dispone de 149 EFIS que consolidan con información provisional, conforme la última estructura D01 disponible.</t>
  </si>
  <si>
    <t>PATRIMONIO Y COBERTURA DEL FONDO DE SEGURO DE DEPÓSITOS DEL SISTEMA PRIVADO</t>
  </si>
  <si>
    <t>Al 31 de marzo de 2026</t>
  </si>
  <si>
    <t>Año 2023</t>
  </si>
  <si>
    <t>Año 2024</t>
  </si>
  <si>
    <t xml:space="preserve">Diciembre (6) </t>
  </si>
  <si>
    <t>Enero (7)</t>
  </si>
  <si>
    <t>Febrero (8)</t>
  </si>
  <si>
    <t>Marzo (8)</t>
  </si>
  <si>
    <t>Mayo (8)</t>
  </si>
  <si>
    <t>Julio (8)</t>
  </si>
  <si>
    <t>Agosto (8)</t>
  </si>
  <si>
    <t>Octubre (11)</t>
  </si>
  <si>
    <t>Valor del Patrimonio Neto del Fideicomiso (2,4,5)</t>
  </si>
  <si>
    <t>Depósitos asegurados (1,4)</t>
  </si>
  <si>
    <t xml:space="preserve">Depósitos cubiertos(3) </t>
  </si>
  <si>
    <r>
      <t>Número de clientes</t>
    </r>
    <r>
      <rPr>
        <b/>
        <i/>
        <vertAlign val="superscript"/>
        <sz val="11"/>
        <rFont val="Calibri"/>
        <family val="2"/>
        <scheme val="minor"/>
      </rPr>
      <t xml:space="preserve"> </t>
    </r>
    <r>
      <rPr>
        <b/>
        <i/>
        <sz val="11"/>
        <rFont val="Calibri"/>
        <family val="2"/>
        <scheme val="minor"/>
      </rPr>
      <t>(en número)</t>
    </r>
  </si>
  <si>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</si>
  <si>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</si>
  <si>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</si>
  <si>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</si>
  <si>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</si>
  <si>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</si>
  <si>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</si>
  <si>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</si>
  <si>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</si>
  <si>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</si>
  <si>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</si>
  <si>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el MEF realiza la transferencia de recursos los primeros días del mes de abril y su registro se podrá evidenciar en el mes señalado.</t>
  </si>
  <si>
    <t>(13) El patrimonio del mes de septiembre de 2024 permanece constante debido a que los recursos transferidos por COSEDE son acreditados por el MEF los primeros días del mes de octubre.</t>
  </si>
  <si>
    <r>
      <rPr>
        <b/>
        <sz val="10"/>
        <color theme="1"/>
        <rFont val="Calibri"/>
        <family val="2"/>
        <scheme val="minor"/>
      </rPr>
      <t>Fuente:</t>
    </r>
    <r>
      <rPr>
        <sz val="10"/>
        <color theme="1"/>
        <rFont val="Calibri"/>
        <family val="2"/>
        <scheme val="minor"/>
      </rPr>
      <t xml:space="preserve"> SB - COSEDE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</si>
</sst>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71"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i/>
      <sz val="1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35">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0" fontId="5" fillId="0" borderId="0" xfId="0" applyFont="1" applyAlignment="1">
      <alignment horizontal="center" vertical="center"/>
    </xf>
    <xf numFmtId="0" fontId="0" fillId="0" borderId="0" xfId="0" applyAlignment="1">
      <alignment horizontal="center" vertical="center"/>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4" fillId="0" borderId="0" xfId="0" applyFont="1" applyAlignment="1">
      <alignment horizontal="left"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10" fontId="10" fillId="3" borderId="0" xfId="2" applyNumberFormat="1" applyFont="1" applyFill="1" applyBorder="1"/>
    <xf numFmtId="0" fontId="17" fillId="0" borderId="0" xfId="4" applyBorder="1" applyAlignment="1">
      <alignment horizontal="left" vertical="center" wrapText="1"/>
    </xf>
    <xf numFmtId="166" fontId="0" fillId="0" borderId="0" xfId="1" applyFont="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9" fillId="7" borderId="8" xfId="0" applyFont="1" applyFill="1" applyBorder="1" applyAlignment="1">
      <alignment horizontal="center" vertical="center" wrapText="1"/>
    </xf>
    <xf numFmtId="167" fontId="11" fillId="3" borderId="1" xfId="1" applyNumberFormat="1" applyFont="1" applyFill="1" applyBorder="1"/>
    <xf numFmtId="166" fontId="11" fillId="3" borderId="1" xfId="1" applyFont="1" applyFill="1" applyBorder="1"/>
    <xf numFmtId="0" fontId="11" fillId="3" borderId="1" xfId="3" applyFont="1" applyFill="1" applyBorder="1"/>
    <xf numFmtId="0" fontId="0" fillId="0" borderId="14" xfId="0" applyBorder="1"/>
    <xf numFmtId="0" fontId="13" fillId="3" borderId="1" xfId="3" applyFont="1" applyFill="1" applyBorder="1" applyAlignment="1">
      <alignment horizontal="left" indent="2"/>
    </xf>
    <xf numFmtId="0" fontId="13" fillId="3" borderId="1" xfId="3" applyFont="1" applyFill="1" applyBorder="1"/>
    <xf numFmtId="10" fontId="10" fillId="3" borderId="5" xfId="2" applyNumberFormat="1" applyFont="1" applyFill="1" applyBorder="1"/>
    <xf numFmtId="0" fontId="13" fillId="3" borderId="1" xfId="0" applyFont="1" applyFill="1" applyBorder="1" applyAlignment="1">
      <alignment horizontal="center" vertical="center" wrapText="1"/>
    </xf>
    <xf numFmtId="167" fontId="13" fillId="0" borderId="1" xfId="1" applyNumberFormat="1" applyFont="1" applyFill="1" applyBorder="1"/>
    <xf numFmtId="171" fontId="0" fillId="0" borderId="0" xfId="2" applyNumberFormat="1" applyFont="1" applyBorder="1"/>
    <xf numFmtId="168" fontId="0" fillId="0" borderId="0" xfId="1" applyNumberFormat="1" applyFont="1" applyBorder="1"/>
    <xf numFmtId="0" fontId="27" fillId="0" borderId="0" xfId="0" applyFont="1"/>
    <xf numFmtId="167" fontId="4" fillId="0" borderId="0" xfId="1" applyNumberFormat="1" applyFont="1" applyBorder="1"/>
    <xf numFmtId="167" fontId="0" fillId="0" borderId="0" xfId="1" applyNumberFormat="1" applyFont="1" applyBorder="1" applyAlignment="1">
      <alignment horizontal="center"/>
    </xf>
    <xf numFmtId="0" fontId="28" fillId="0" borderId="0" xfId="0" applyFont="1"/>
    <xf numFmtId="167" fontId="28" fillId="0" borderId="0" xfId="1" applyNumberFormat="1" applyFont="1" applyBorder="1"/>
    <xf numFmtId="10" fontId="0" fillId="0" borderId="0" xfId="2" applyNumberFormat="1" applyFont="1" applyBorder="1"/>
    <xf numFmtId="167" fontId="2" fillId="0" borderId="0" xfId="0" applyNumberFormat="1" applyFont="1"/>
    <xf numFmtId="167" fontId="18" fillId="0" borderId="0" xfId="0" applyNumberFormat="1" applyFont="1"/>
    <xf numFmtId="0" fontId="4" fillId="0" borderId="0" xfId="0" applyFont="1" applyFill="1" applyAlignment="1">
      <alignment horizontal="left" vertical="center" wrapText="1"/>
    </xf>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684192</xdr:colOff>
      <xdr:row>5</xdr:row>
      <xdr:rowOff>169980</xdr:rowOff>
    </xdr:to>
    <xdr:pic>
      <xdr:nvPicPr>
        <xdr:cNvPr id="2" name="Imagen 1">
          <a:extLst>
            <a:ext uri="{FF2B5EF4-FFF2-40B4-BE49-F238E27FC236}">
              <a16:creationId xmlns:a16="http://schemas.microsoft.com/office/drawing/2014/main" id="{D7618384-5721-4083-BE79-26050EEACB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election activeCell="G2" sqref="G2:H6"/>
    </sheetView>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97" t="s">
        <v>74</v>
      </c>
      <c r="H2" s="97"/>
    </row>
    <row r="3" spans="2:8" x14ac:dyDescent="0.3">
      <c r="G3" s="97"/>
      <c r="H3" s="97"/>
    </row>
    <row r="4" spans="2:8" x14ac:dyDescent="0.3">
      <c r="G4" s="97"/>
      <c r="H4" s="97"/>
    </row>
    <row r="5" spans="2:8" ht="24.75" customHeight="1" x14ac:dyDescent="0.3">
      <c r="G5" s="97"/>
      <c r="H5" s="97"/>
    </row>
    <row r="6" spans="2:8" x14ac:dyDescent="0.3">
      <c r="G6" s="97"/>
      <c r="H6" s="97"/>
    </row>
    <row r="8" spans="2:8" ht="18" x14ac:dyDescent="0.35">
      <c r="B8" s="94" t="s">
        <v>34</v>
      </c>
      <c r="C8" s="94"/>
      <c r="D8" s="94"/>
      <c r="E8" s="94"/>
      <c r="F8" s="94"/>
      <c r="G8" s="94"/>
      <c r="H8" s="94"/>
    </row>
    <row r="10" spans="2:8" x14ac:dyDescent="0.3">
      <c r="B10" s="35" t="s">
        <v>35</v>
      </c>
      <c r="C10" s="95" t="s">
        <v>28</v>
      </c>
      <c r="D10" s="95"/>
      <c r="E10" s="95"/>
      <c r="F10" s="95"/>
      <c r="G10" s="95"/>
      <c r="H10" s="95"/>
    </row>
    <row r="11" spans="2:8" x14ac:dyDescent="0.3">
      <c r="B11" s="34"/>
    </row>
    <row r="12" spans="2:8" x14ac:dyDescent="0.3">
      <c r="B12" s="36" t="s">
        <v>36</v>
      </c>
      <c r="C12" s="96" t="s">
        <v>29</v>
      </c>
      <c r="D12" s="96"/>
      <c r="E12" s="96"/>
      <c r="F12" s="96"/>
      <c r="G12" s="96"/>
      <c r="H12" s="96"/>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22B4-2E51-47C9-93FC-C874348BC6F8}">
  <dimension ref="A1:FL49"/>
  <sheetViews>
    <sheetView showGridLines="0" zoomScale="94" zoomScaleNormal="94" workbookViewId="0">
      <pane xSplit="3" ySplit="10" topLeftCell="D11" activePane="bottomRight" state="frozen"/>
      <selection activeCell="H24" sqref="H24"/>
      <selection pane="topRight" activeCell="H24" sqref="H24"/>
      <selection pane="bottomLeft" activeCell="H24" sqref="H24"/>
      <selection pane="bottomRight" activeCell="B8" sqref="B8:C8"/>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100" width="14.5546875" customWidth="1"/>
    <col min="101" max="101" width="15.33203125" customWidth="1"/>
    <col min="102" max="102" width="13.6640625" bestFit="1" customWidth="1"/>
    <col min="103" max="111" width="13.6640625" customWidth="1"/>
    <col min="112" max="112" width="14.21875" bestFit="1" customWidth="1"/>
    <col min="113" max="120" width="14.21875" customWidth="1"/>
    <col min="121" max="125" width="13.6640625" customWidth="1"/>
    <col min="126" max="126" width="15.5546875" customWidth="1"/>
    <col min="127" max="128" width="14.21875" bestFit="1" customWidth="1"/>
    <col min="129" max="162" width="18.21875" customWidth="1"/>
    <col min="163" max="164" width="16.88671875" customWidth="1"/>
    <col min="165" max="165" width="15.33203125" customWidth="1"/>
    <col min="166" max="166" width="18.88671875" bestFit="1" customWidth="1"/>
  </cols>
  <sheetData>
    <row r="1" spans="2:168" ht="4.5" customHeight="1" x14ac:dyDescent="0.3">
      <c r="FG1">
        <f>+EN4</f>
        <v>0</v>
      </c>
    </row>
    <row r="3" spans="2:168" ht="18" x14ac:dyDescent="0.3">
      <c r="B3" s="29"/>
      <c r="C3" s="29"/>
      <c r="D3" s="75" t="s">
        <v>26</v>
      </c>
      <c r="E3" s="75"/>
      <c r="F3" s="75"/>
      <c r="G3" s="75"/>
      <c r="H3" s="75"/>
      <c r="I3" s="75"/>
      <c r="J3" s="75"/>
      <c r="K3" s="75"/>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FG3" s="29"/>
      <c r="FH3" s="7"/>
    </row>
    <row r="4" spans="2:168" ht="15.6" x14ac:dyDescent="0.3">
      <c r="B4" s="30"/>
      <c r="C4" s="30"/>
      <c r="D4" s="76" t="s">
        <v>78</v>
      </c>
      <c r="E4" s="76"/>
      <c r="F4" s="76"/>
      <c r="G4" s="76"/>
      <c r="H4" s="76"/>
      <c r="I4" s="76"/>
      <c r="J4" s="76"/>
      <c r="K4" s="76"/>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FG4" s="30"/>
      <c r="FH4" s="50"/>
    </row>
    <row r="5" spans="2:168" x14ac:dyDescent="0.3">
      <c r="B5" s="4"/>
      <c r="C5" s="4"/>
      <c r="D5" s="76" t="s">
        <v>79</v>
      </c>
      <c r="E5" s="76"/>
      <c r="F5" s="76"/>
      <c r="G5" s="76"/>
      <c r="H5" s="76"/>
      <c r="I5" s="76"/>
      <c r="J5" s="76"/>
      <c r="K5" s="76"/>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G5" s="4"/>
      <c r="FH5" s="8"/>
    </row>
    <row r="6" spans="2:168" x14ac:dyDescent="0.3">
      <c r="D6" s="76" t="s">
        <v>31</v>
      </c>
      <c r="E6" s="76"/>
      <c r="F6" s="76"/>
      <c r="G6" s="76"/>
      <c r="H6" s="76"/>
      <c r="I6" s="76"/>
      <c r="J6" s="76"/>
      <c r="K6" s="76"/>
    </row>
    <row r="7" spans="2:168" x14ac:dyDescent="0.3">
      <c r="F7" s="51"/>
      <c r="G7" s="51"/>
      <c r="H7" s="51"/>
      <c r="I7" s="51"/>
      <c r="J7" s="51"/>
      <c r="K7" s="51"/>
      <c r="AX7" s="40"/>
      <c r="AY7" s="40"/>
      <c r="AZ7" s="40"/>
      <c r="BA7" s="40"/>
      <c r="BB7" s="40"/>
      <c r="BC7" s="40"/>
      <c r="BD7" s="40"/>
      <c r="BE7" s="40"/>
      <c r="BF7" s="40"/>
      <c r="BG7" s="40"/>
      <c r="BH7" s="40"/>
      <c r="BI7" s="40"/>
      <c r="BJ7" s="40"/>
      <c r="BK7" s="40"/>
      <c r="BL7" s="5"/>
      <c r="BM7" s="5"/>
      <c r="BN7" s="5"/>
      <c r="BO7" s="5"/>
      <c r="BP7" s="5"/>
      <c r="BQ7" s="5"/>
      <c r="BR7" s="5"/>
      <c r="BS7" s="5"/>
      <c r="BT7" s="5"/>
      <c r="BU7" s="5"/>
      <c r="BV7" s="5"/>
      <c r="BW7" s="5"/>
      <c r="BX7" s="5"/>
      <c r="BY7" s="5"/>
      <c r="BZ7" s="5"/>
      <c r="CA7" s="5"/>
      <c r="CB7" s="5"/>
      <c r="CC7" s="5"/>
      <c r="CD7" s="5"/>
      <c r="CE7" s="5"/>
      <c r="CF7" s="5"/>
      <c r="CG7" s="5"/>
      <c r="CH7" s="5"/>
      <c r="CI7" s="5"/>
      <c r="FG7" s="5"/>
    </row>
    <row r="8" spans="2:168" x14ac:dyDescent="0.3">
      <c r="B8" s="99" t="s">
        <v>30</v>
      </c>
      <c r="C8" s="99"/>
      <c r="BL8" s="45"/>
      <c r="BM8" s="45"/>
      <c r="BN8" s="45"/>
      <c r="BO8" s="45"/>
      <c r="BP8" s="45"/>
      <c r="BQ8" s="45"/>
      <c r="BR8" s="45"/>
      <c r="BS8" s="100"/>
      <c r="BT8" s="100"/>
      <c r="BU8" s="100"/>
      <c r="BV8" s="100"/>
      <c r="BW8" s="100"/>
      <c r="BX8" s="100"/>
      <c r="BY8" s="100"/>
      <c r="BZ8" s="100"/>
      <c r="CA8" s="100"/>
      <c r="CB8" s="100"/>
      <c r="CC8" s="100"/>
      <c r="CD8" s="100"/>
      <c r="CE8" s="100"/>
      <c r="CF8" s="100"/>
      <c r="CG8" s="100"/>
      <c r="CH8" s="100"/>
      <c r="CI8" s="100"/>
      <c r="FG8" s="45"/>
      <c r="FJ8" s="5"/>
    </row>
    <row r="9" spans="2:168" ht="30" customHeight="1" x14ac:dyDescent="0.3">
      <c r="D9" s="101" t="s">
        <v>12</v>
      </c>
      <c r="E9" s="101"/>
      <c r="F9" s="101"/>
      <c r="G9" s="101"/>
      <c r="H9" s="101"/>
      <c r="I9" s="101"/>
      <c r="J9" s="101"/>
      <c r="K9" s="101"/>
      <c r="L9" s="101"/>
      <c r="M9" s="101"/>
      <c r="N9" s="101"/>
      <c r="O9" s="101"/>
      <c r="P9" s="101" t="s">
        <v>22</v>
      </c>
      <c r="Q9" s="101"/>
      <c r="R9" s="101"/>
      <c r="S9" s="101"/>
      <c r="T9" s="101"/>
      <c r="U9" s="101"/>
      <c r="V9" s="101"/>
      <c r="W9" s="101"/>
      <c r="X9" s="101"/>
      <c r="Y9" s="101"/>
      <c r="Z9" s="101"/>
      <c r="AA9" s="101"/>
      <c r="AB9" s="101" t="s">
        <v>23</v>
      </c>
      <c r="AC9" s="101"/>
      <c r="AD9" s="101"/>
      <c r="AE9" s="101"/>
      <c r="AF9" s="101"/>
      <c r="AG9" s="101"/>
      <c r="AH9" s="101"/>
      <c r="AI9" s="101"/>
      <c r="AJ9" s="101"/>
      <c r="AK9" s="101"/>
      <c r="AL9" s="101"/>
      <c r="AM9" s="101"/>
      <c r="AN9" s="102" t="s">
        <v>24</v>
      </c>
      <c r="AO9" s="102"/>
      <c r="AP9" s="102"/>
      <c r="AQ9" s="102"/>
      <c r="AR9" s="102"/>
      <c r="AS9" s="102"/>
      <c r="AT9" s="102"/>
      <c r="AU9" s="102"/>
      <c r="AV9" s="102"/>
      <c r="AW9" s="102"/>
      <c r="AX9" s="102"/>
      <c r="AY9" s="102"/>
      <c r="AZ9" s="102" t="s">
        <v>45</v>
      </c>
      <c r="BA9" s="102"/>
      <c r="BB9" s="102"/>
      <c r="BC9" s="102"/>
      <c r="BD9" s="102"/>
      <c r="BE9" s="102"/>
      <c r="BF9" s="102"/>
      <c r="BG9" s="102"/>
      <c r="BH9" s="102"/>
      <c r="BI9" s="102"/>
      <c r="BJ9" s="102"/>
      <c r="BK9" s="102"/>
      <c r="BL9" s="102" t="s">
        <v>54</v>
      </c>
      <c r="BM9" s="102"/>
      <c r="BN9" s="102"/>
      <c r="BO9" s="102"/>
      <c r="BP9" s="102"/>
      <c r="BQ9" s="102"/>
      <c r="BR9" s="102"/>
      <c r="BS9" s="102"/>
      <c r="BT9" s="102"/>
      <c r="BU9" s="102"/>
      <c r="BV9" s="102"/>
      <c r="BW9" s="102"/>
      <c r="BX9" s="102" t="s">
        <v>56</v>
      </c>
      <c r="BY9" s="102"/>
      <c r="BZ9" s="102"/>
      <c r="CA9" s="102"/>
      <c r="CB9" s="102"/>
      <c r="CC9" s="102"/>
      <c r="CD9" s="102"/>
      <c r="CE9" s="102"/>
      <c r="CF9" s="102"/>
      <c r="CG9" s="102"/>
      <c r="CH9" s="102"/>
      <c r="CI9" s="102"/>
      <c r="CJ9" s="102" t="s">
        <v>60</v>
      </c>
      <c r="CK9" s="102"/>
      <c r="CL9" s="102"/>
      <c r="CM9" s="102"/>
      <c r="CN9" s="102"/>
      <c r="CO9" s="102"/>
      <c r="CP9" s="102"/>
      <c r="CQ9" s="102"/>
      <c r="CR9" s="102"/>
      <c r="CS9" s="102"/>
      <c r="CT9" s="102"/>
      <c r="CU9" s="102"/>
      <c r="CV9" s="102" t="s">
        <v>63</v>
      </c>
      <c r="CW9" s="102"/>
      <c r="CX9" s="102"/>
      <c r="CY9" s="102"/>
      <c r="CZ9" s="102"/>
      <c r="DA9" s="102"/>
      <c r="DB9" s="102"/>
      <c r="DC9" s="102"/>
      <c r="DD9" s="102"/>
      <c r="DE9" s="102"/>
      <c r="DF9" s="102"/>
      <c r="DG9" s="102"/>
      <c r="DH9" s="103" t="s">
        <v>65</v>
      </c>
      <c r="DI9" s="104"/>
      <c r="DJ9" s="104"/>
      <c r="DK9" s="104"/>
      <c r="DL9" s="104"/>
      <c r="DM9" s="104"/>
      <c r="DN9" s="104"/>
      <c r="DO9" s="104"/>
      <c r="DP9" s="104"/>
      <c r="DQ9" s="104"/>
      <c r="DR9" s="104"/>
      <c r="DS9" s="105"/>
      <c r="DT9" s="103" t="s">
        <v>80</v>
      </c>
      <c r="DU9" s="104"/>
      <c r="DV9" s="104"/>
      <c r="DW9" s="104"/>
      <c r="DX9" s="104"/>
      <c r="DY9" s="104"/>
      <c r="DZ9" s="104"/>
      <c r="EA9" s="104"/>
      <c r="EB9" s="104"/>
      <c r="EC9" s="104"/>
      <c r="ED9" s="104"/>
      <c r="EE9" s="105"/>
      <c r="EF9" s="103" t="s">
        <v>81</v>
      </c>
      <c r="EG9" s="104"/>
      <c r="EH9" s="104"/>
      <c r="EI9" s="104"/>
      <c r="EJ9" s="104"/>
      <c r="EK9" s="104"/>
      <c r="EL9" s="104"/>
      <c r="EM9" s="104"/>
      <c r="EN9" s="104"/>
      <c r="EO9" s="104"/>
      <c r="EP9" s="104"/>
      <c r="EQ9" s="104"/>
      <c r="ER9" s="103" t="s">
        <v>72</v>
      </c>
      <c r="ES9" s="104"/>
      <c r="ET9" s="104"/>
      <c r="EU9" s="104"/>
      <c r="EV9" s="104"/>
      <c r="EW9" s="104"/>
      <c r="EX9" s="104"/>
      <c r="EY9" s="104"/>
      <c r="EZ9" s="104"/>
      <c r="FA9" s="104"/>
      <c r="FB9" s="104"/>
      <c r="FC9" s="105"/>
      <c r="FD9" s="106" t="s">
        <v>73</v>
      </c>
      <c r="FE9" s="107"/>
      <c r="FF9" s="108"/>
      <c r="FG9" s="109" t="s">
        <v>55</v>
      </c>
      <c r="FH9" s="110" t="s">
        <v>32</v>
      </c>
      <c r="FI9" s="110" t="s">
        <v>25</v>
      </c>
      <c r="FJ9" s="110" t="s">
        <v>33</v>
      </c>
    </row>
    <row r="10" spans="2:168" ht="21.75" customHeight="1" x14ac:dyDescent="0.3">
      <c r="D10" s="111" t="s">
        <v>13</v>
      </c>
      <c r="E10" s="111" t="s">
        <v>0</v>
      </c>
      <c r="F10" s="111" t="s">
        <v>15</v>
      </c>
      <c r="G10" s="111" t="s">
        <v>16</v>
      </c>
      <c r="H10" s="111" t="s">
        <v>17</v>
      </c>
      <c r="I10" s="111" t="s">
        <v>14</v>
      </c>
      <c r="J10" s="111" t="s">
        <v>4</v>
      </c>
      <c r="K10" s="111" t="s">
        <v>18</v>
      </c>
      <c r="L10" s="111" t="s">
        <v>8</v>
      </c>
      <c r="M10" s="111" t="s">
        <v>9</v>
      </c>
      <c r="N10" s="112" t="s">
        <v>10</v>
      </c>
      <c r="O10" s="112" t="s">
        <v>11</v>
      </c>
      <c r="P10" s="112" t="s">
        <v>19</v>
      </c>
      <c r="Q10" s="112" t="s">
        <v>0</v>
      </c>
      <c r="R10" s="112" t="s">
        <v>15</v>
      </c>
      <c r="S10" s="112" t="s">
        <v>16</v>
      </c>
      <c r="T10" s="112" t="s">
        <v>17</v>
      </c>
      <c r="U10" s="112" t="s">
        <v>20</v>
      </c>
      <c r="V10" s="112" t="s">
        <v>4</v>
      </c>
      <c r="W10" s="112" t="s">
        <v>21</v>
      </c>
      <c r="X10" s="112" t="s">
        <v>8</v>
      </c>
      <c r="Y10" s="112" t="s">
        <v>9</v>
      </c>
      <c r="Z10" s="112" t="s">
        <v>10</v>
      </c>
      <c r="AA10" s="113" t="s">
        <v>11</v>
      </c>
      <c r="AB10" s="113" t="s">
        <v>19</v>
      </c>
      <c r="AC10" s="112" t="s">
        <v>0</v>
      </c>
      <c r="AD10" s="112" t="s">
        <v>15</v>
      </c>
      <c r="AE10" s="112" t="s">
        <v>16</v>
      </c>
      <c r="AF10" s="112" t="s">
        <v>17</v>
      </c>
      <c r="AG10" s="112" t="s">
        <v>20</v>
      </c>
      <c r="AH10" s="112" t="s">
        <v>4</v>
      </c>
      <c r="AI10" s="112" t="s">
        <v>21</v>
      </c>
      <c r="AJ10" s="112" t="s">
        <v>8</v>
      </c>
      <c r="AK10" s="112" t="s">
        <v>9</v>
      </c>
      <c r="AL10" s="112" t="s">
        <v>10</v>
      </c>
      <c r="AM10" s="112" t="s">
        <v>11</v>
      </c>
      <c r="AN10" s="112" t="s">
        <v>19</v>
      </c>
      <c r="AO10" s="112" t="s">
        <v>0</v>
      </c>
      <c r="AP10" s="112" t="s">
        <v>15</v>
      </c>
      <c r="AQ10" s="112" t="s">
        <v>16</v>
      </c>
      <c r="AR10" s="112" t="s">
        <v>17</v>
      </c>
      <c r="AS10" s="112" t="s">
        <v>20</v>
      </c>
      <c r="AT10" s="112" t="s">
        <v>4</v>
      </c>
      <c r="AU10" s="112" t="s">
        <v>21</v>
      </c>
      <c r="AV10" s="112" t="s">
        <v>8</v>
      </c>
      <c r="AW10" s="112" t="s">
        <v>9</v>
      </c>
      <c r="AX10" s="112" t="s">
        <v>10</v>
      </c>
      <c r="AY10" s="112" t="s">
        <v>82</v>
      </c>
      <c r="AZ10" s="112" t="s">
        <v>19</v>
      </c>
      <c r="BA10" s="112" t="s">
        <v>0</v>
      </c>
      <c r="BB10" s="112" t="s">
        <v>15</v>
      </c>
      <c r="BC10" s="112" t="s">
        <v>16</v>
      </c>
      <c r="BD10" s="112" t="s">
        <v>47</v>
      </c>
      <c r="BE10" s="112" t="s">
        <v>20</v>
      </c>
      <c r="BF10" s="112" t="s">
        <v>4</v>
      </c>
      <c r="BG10" s="112" t="s">
        <v>21</v>
      </c>
      <c r="BH10" s="112" t="s">
        <v>8</v>
      </c>
      <c r="BI10" s="112" t="s">
        <v>9</v>
      </c>
      <c r="BJ10" s="112" t="s">
        <v>10</v>
      </c>
      <c r="BK10" s="112" t="s">
        <v>11</v>
      </c>
      <c r="BL10" s="113" t="s">
        <v>19</v>
      </c>
      <c r="BM10" s="113" t="s">
        <v>0</v>
      </c>
      <c r="BN10" s="113" t="s">
        <v>15</v>
      </c>
      <c r="BO10" s="113" t="s">
        <v>16</v>
      </c>
      <c r="BP10" s="113" t="s">
        <v>17</v>
      </c>
      <c r="BQ10" s="113" t="s">
        <v>20</v>
      </c>
      <c r="BR10" s="113" t="s">
        <v>4</v>
      </c>
      <c r="BS10" s="113" t="s">
        <v>21</v>
      </c>
      <c r="BT10" s="113" t="s">
        <v>8</v>
      </c>
      <c r="BU10" s="113" t="s">
        <v>9</v>
      </c>
      <c r="BV10" s="113" t="s">
        <v>10</v>
      </c>
      <c r="BW10" s="113" t="s">
        <v>11</v>
      </c>
      <c r="BX10" s="113" t="s">
        <v>19</v>
      </c>
      <c r="BY10" s="113" t="s">
        <v>0</v>
      </c>
      <c r="BZ10" s="113" t="s">
        <v>15</v>
      </c>
      <c r="CA10" s="113" t="s">
        <v>16</v>
      </c>
      <c r="CB10" s="113" t="s">
        <v>17</v>
      </c>
      <c r="CC10" s="113" t="s">
        <v>20</v>
      </c>
      <c r="CD10" s="113" t="s">
        <v>4</v>
      </c>
      <c r="CE10" s="113" t="s">
        <v>21</v>
      </c>
      <c r="CF10" s="113" t="s">
        <v>8</v>
      </c>
      <c r="CG10" s="113" t="s">
        <v>59</v>
      </c>
      <c r="CH10" s="113" t="s">
        <v>10</v>
      </c>
      <c r="CI10" s="113" t="s">
        <v>11</v>
      </c>
      <c r="CJ10" s="113" t="s">
        <v>83</v>
      </c>
      <c r="CK10" s="113" t="s">
        <v>84</v>
      </c>
      <c r="CL10" s="113" t="s">
        <v>85</v>
      </c>
      <c r="CM10" s="113" t="s">
        <v>50</v>
      </c>
      <c r="CN10" s="113" t="s">
        <v>86</v>
      </c>
      <c r="CO10" s="113" t="s">
        <v>20</v>
      </c>
      <c r="CP10" s="113" t="s">
        <v>87</v>
      </c>
      <c r="CQ10" s="113" t="s">
        <v>88</v>
      </c>
      <c r="CR10" s="113" t="s">
        <v>8</v>
      </c>
      <c r="CS10" s="113" t="s">
        <v>9</v>
      </c>
      <c r="CT10" s="113" t="s">
        <v>10</v>
      </c>
      <c r="CU10" s="113" t="s">
        <v>11</v>
      </c>
      <c r="CV10" s="113" t="s">
        <v>13</v>
      </c>
      <c r="CW10" s="113" t="s">
        <v>0</v>
      </c>
      <c r="CX10" s="113" t="s">
        <v>15</v>
      </c>
      <c r="CY10" s="113" t="s">
        <v>16</v>
      </c>
      <c r="CZ10" s="113" t="s">
        <v>17</v>
      </c>
      <c r="DA10" s="113" t="s">
        <v>20</v>
      </c>
      <c r="DB10" s="113" t="s">
        <v>4</v>
      </c>
      <c r="DC10" s="113" t="s">
        <v>21</v>
      </c>
      <c r="DD10" s="113" t="s">
        <v>8</v>
      </c>
      <c r="DE10" s="113" t="s">
        <v>89</v>
      </c>
      <c r="DF10" s="113" t="s">
        <v>10</v>
      </c>
      <c r="DG10" s="113" t="s">
        <v>11</v>
      </c>
      <c r="DH10" s="113" t="s">
        <v>19</v>
      </c>
      <c r="DI10" s="113" t="s">
        <v>0</v>
      </c>
      <c r="DJ10" s="113" t="s">
        <v>15</v>
      </c>
      <c r="DK10" s="113" t="s">
        <v>16</v>
      </c>
      <c r="DL10" s="113" t="s">
        <v>17</v>
      </c>
      <c r="DM10" s="113" t="s">
        <v>20</v>
      </c>
      <c r="DN10" s="113" t="s">
        <v>4</v>
      </c>
      <c r="DO10" s="113" t="s">
        <v>21</v>
      </c>
      <c r="DP10" s="113" t="s">
        <v>8</v>
      </c>
      <c r="DQ10" s="113" t="s">
        <v>9</v>
      </c>
      <c r="DR10" s="113" t="s">
        <v>10</v>
      </c>
      <c r="DS10" s="113" t="s">
        <v>11</v>
      </c>
      <c r="DT10" s="113" t="s">
        <v>19</v>
      </c>
      <c r="DU10" s="113" t="s">
        <v>0</v>
      </c>
      <c r="DV10" s="113" t="s">
        <v>15</v>
      </c>
      <c r="DW10" s="113" t="s">
        <v>16</v>
      </c>
      <c r="DX10" s="113" t="s">
        <v>17</v>
      </c>
      <c r="DY10" s="113" t="s">
        <v>20</v>
      </c>
      <c r="DZ10" s="113" t="s">
        <v>4</v>
      </c>
      <c r="EA10" s="113" t="s">
        <v>21</v>
      </c>
      <c r="EB10" s="113" t="s">
        <v>8</v>
      </c>
      <c r="EC10" s="113" t="s">
        <v>9</v>
      </c>
      <c r="ED10" s="113" t="s">
        <v>10</v>
      </c>
      <c r="EE10" s="113" t="s">
        <v>11</v>
      </c>
      <c r="EF10" s="113" t="s">
        <v>19</v>
      </c>
      <c r="EG10" s="113" t="s">
        <v>0</v>
      </c>
      <c r="EH10" s="113" t="s">
        <v>15</v>
      </c>
      <c r="EI10" s="113" t="s">
        <v>16</v>
      </c>
      <c r="EJ10" s="113" t="s">
        <v>17</v>
      </c>
      <c r="EK10" s="113" t="s">
        <v>20</v>
      </c>
      <c r="EL10" s="113" t="s">
        <v>4</v>
      </c>
      <c r="EM10" s="113" t="s">
        <v>21</v>
      </c>
      <c r="EN10" s="113" t="s">
        <v>8</v>
      </c>
      <c r="EO10" s="113" t="s">
        <v>9</v>
      </c>
      <c r="EP10" s="113" t="s">
        <v>10</v>
      </c>
      <c r="EQ10" s="113" t="s">
        <v>11</v>
      </c>
      <c r="ER10" s="113" t="s">
        <v>19</v>
      </c>
      <c r="ES10" s="113" t="s">
        <v>0</v>
      </c>
      <c r="ET10" s="113" t="s">
        <v>15</v>
      </c>
      <c r="EU10" s="113" t="s">
        <v>16</v>
      </c>
      <c r="EV10" s="113" t="s">
        <v>17</v>
      </c>
      <c r="EW10" s="113" t="s">
        <v>20</v>
      </c>
      <c r="EX10" s="113" t="s">
        <v>4</v>
      </c>
      <c r="EY10" s="113" t="s">
        <v>21</v>
      </c>
      <c r="EZ10" s="113" t="s">
        <v>8</v>
      </c>
      <c r="FA10" s="113" t="s">
        <v>9</v>
      </c>
      <c r="FB10" s="113" t="s">
        <v>10</v>
      </c>
      <c r="FC10" s="113" t="s">
        <v>11</v>
      </c>
      <c r="FD10" s="113" t="s">
        <v>19</v>
      </c>
      <c r="FE10" s="113" t="s">
        <v>0</v>
      </c>
      <c r="FF10" s="113" t="s">
        <v>15</v>
      </c>
      <c r="FG10" s="114"/>
      <c r="FH10" s="110"/>
      <c r="FI10" s="110"/>
      <c r="FJ10" s="110"/>
    </row>
    <row r="11" spans="2:168" s="10" customFormat="1" x14ac:dyDescent="0.3">
      <c r="B11" s="11" t="s">
        <v>90</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115">
        <v>1118833.04669</v>
      </c>
      <c r="AP11" s="115">
        <v>1133971.13078</v>
      </c>
      <c r="AQ11" s="115">
        <v>1148916.96383</v>
      </c>
      <c r="AR11" s="115">
        <v>1164319.7718499999</v>
      </c>
      <c r="AS11" s="115">
        <v>1179435.98841</v>
      </c>
      <c r="AT11" s="115">
        <v>1194604.8214400001</v>
      </c>
      <c r="AU11" s="115">
        <v>1179519.1615800001</v>
      </c>
      <c r="AV11" s="115">
        <v>1194263.3730599999</v>
      </c>
      <c r="AW11" s="115">
        <v>1209408.28364</v>
      </c>
      <c r="AX11" s="115">
        <v>1225001.16102</v>
      </c>
      <c r="AY11" s="115">
        <v>1235529.96306</v>
      </c>
      <c r="AZ11" s="116">
        <v>1212962.2196299999</v>
      </c>
      <c r="BA11" s="116">
        <v>1229098.98756</v>
      </c>
      <c r="BB11" s="116">
        <v>1245162.81935</v>
      </c>
      <c r="BC11" s="116">
        <v>1260965.2733</v>
      </c>
      <c r="BD11" s="116">
        <v>1278301.1664499999</v>
      </c>
      <c r="BE11" s="116">
        <v>1294360.3786299999</v>
      </c>
      <c r="BF11" s="116">
        <v>1310727.05785</v>
      </c>
      <c r="BG11" s="116">
        <v>1327247.78828</v>
      </c>
      <c r="BH11" s="116">
        <v>1341818.7971199998</v>
      </c>
      <c r="BI11" s="116">
        <v>1359498.66035</v>
      </c>
      <c r="BJ11" s="116">
        <v>1375604.88686</v>
      </c>
      <c r="BK11" s="116">
        <v>1391981.5059</v>
      </c>
      <c r="BL11" s="116">
        <v>1407060.7225899999</v>
      </c>
      <c r="BM11" s="116">
        <v>1407060.7226</v>
      </c>
      <c r="BN11" s="116">
        <v>1437423.4697100001</v>
      </c>
      <c r="BO11" s="116">
        <v>1452875.2148599999</v>
      </c>
      <c r="BP11" s="116">
        <v>1468356.64014</v>
      </c>
      <c r="BQ11" s="116">
        <v>1483560.54684</v>
      </c>
      <c r="BR11" s="116">
        <f>1498740966.27/1000</f>
        <v>1498740.96627</v>
      </c>
      <c r="BS11" s="116">
        <v>1513988.5929700001</v>
      </c>
      <c r="BT11" s="116">
        <v>1529308.7025100002</v>
      </c>
      <c r="BU11" s="116">
        <v>1544662.99456</v>
      </c>
      <c r="BV11" s="116">
        <v>1544662.99456</v>
      </c>
      <c r="BW11" s="116">
        <v>1600512.59745</v>
      </c>
      <c r="BX11" s="116">
        <v>1616029.9681599999</v>
      </c>
      <c r="BY11" s="116">
        <v>1631501.4346399999</v>
      </c>
      <c r="BZ11" s="116">
        <v>1646990.7033200001</v>
      </c>
      <c r="CA11" s="116">
        <v>1662754.8817900002</v>
      </c>
      <c r="CB11" s="116">
        <v>1678734.4581100002</v>
      </c>
      <c r="CC11" s="116">
        <v>1694613.6231199999</v>
      </c>
      <c r="CD11" s="116">
        <v>1710540.9056099998</v>
      </c>
      <c r="CE11" s="116">
        <v>1726488.9753399999</v>
      </c>
      <c r="CF11" s="116">
        <v>1742679.90637</v>
      </c>
      <c r="CG11" s="116">
        <v>1758823.0756600001</v>
      </c>
      <c r="CH11" s="116">
        <v>1774945.3194299999</v>
      </c>
      <c r="CI11" s="116">
        <v>1826938.3748300001</v>
      </c>
      <c r="CJ11" s="116">
        <v>1826938.3748300001</v>
      </c>
      <c r="CK11" s="116">
        <v>1860418.1999900001</v>
      </c>
      <c r="CL11" s="116">
        <v>1877337.3846100001</v>
      </c>
      <c r="CM11" s="116">
        <v>1877337.3846100001</v>
      </c>
      <c r="CN11" s="116">
        <v>1877337.38047</v>
      </c>
      <c r="CO11" s="116">
        <v>1877343.20456</v>
      </c>
      <c r="CP11" s="116">
        <v>1944561.6139199999</v>
      </c>
      <c r="CQ11" s="116">
        <v>1961547.44334</v>
      </c>
      <c r="CR11" s="116">
        <v>1978650.7178720001</v>
      </c>
      <c r="CS11" s="116">
        <v>1996023.0040599999</v>
      </c>
      <c r="CT11" s="116">
        <v>2013726.6694199999</v>
      </c>
      <c r="CU11" s="116">
        <v>2075746.78498</v>
      </c>
      <c r="CV11" s="116">
        <v>2075746.78498</v>
      </c>
      <c r="CW11" s="116">
        <v>2075746.78498</v>
      </c>
      <c r="CX11" s="116">
        <v>2075746.78498</v>
      </c>
      <c r="CY11" s="116">
        <f>2131397818.64/1000</f>
        <v>2131397.8186400002</v>
      </c>
      <c r="CZ11" s="116">
        <f>2168807467.47/1000</f>
        <v>2168807.4674699996</v>
      </c>
      <c r="DA11" s="116">
        <f>2187702538.62/1000</f>
        <v>2187702.5386199998</v>
      </c>
      <c r="DB11" s="116">
        <f>2187844677.63/1000</f>
        <v>2187844.6776300003</v>
      </c>
      <c r="DC11" s="116">
        <f>2225915575.76/1000</f>
        <v>2225915.5757600004</v>
      </c>
      <c r="DD11" s="116">
        <f>2245094787.89/1000</f>
        <v>2245094.7878899998</v>
      </c>
      <c r="DE11" s="116">
        <f>2245094787.89/1000</f>
        <v>2245094.7878899998</v>
      </c>
      <c r="DF11" s="116">
        <f>2284322308.53/1000</f>
        <v>2284322.30853</v>
      </c>
      <c r="DG11" s="116">
        <f>2352514799.44/1000</f>
        <v>2352514.7994400002</v>
      </c>
      <c r="DH11" s="116">
        <v>2372815.8936600001</v>
      </c>
      <c r="DI11" s="116">
        <v>2393271.6022600001</v>
      </c>
      <c r="DJ11" s="116">
        <v>2413889.7362100002</v>
      </c>
      <c r="DK11" s="116">
        <v>2434350.0183200003</v>
      </c>
      <c r="DL11" s="116">
        <v>2442982.7443000004</v>
      </c>
      <c r="DM11" s="116">
        <v>2475362.7649099999</v>
      </c>
      <c r="DN11" s="116">
        <v>2496108.7706500003</v>
      </c>
      <c r="DO11" s="116">
        <v>2516650.3578600003</v>
      </c>
      <c r="DP11" s="116">
        <v>2537189.9470900004</v>
      </c>
      <c r="DQ11" s="116">
        <v>2539920.96532</v>
      </c>
      <c r="DR11" s="116">
        <v>2542317.1024499997</v>
      </c>
      <c r="DS11" s="116">
        <v>2601304.7226499999</v>
      </c>
      <c r="DT11" s="116">
        <v>2606484.8843999999</v>
      </c>
      <c r="DU11" s="116">
        <v>2609214.6046799999</v>
      </c>
      <c r="DV11" s="116">
        <v>2612154.9677199996</v>
      </c>
      <c r="DW11" s="116">
        <v>2615034.0560300001</v>
      </c>
      <c r="DX11" s="116">
        <v>2617949.4455800001</v>
      </c>
      <c r="DY11" s="116">
        <v>2620828.8105900004</v>
      </c>
      <c r="DZ11" s="116">
        <v>2623692.7095699999</v>
      </c>
      <c r="EA11" s="116">
        <v>2626563.2141499999</v>
      </c>
      <c r="EB11" s="116">
        <v>2629433.3753899997</v>
      </c>
      <c r="EC11" s="116">
        <v>2632349.0626399997</v>
      </c>
      <c r="ED11" s="116">
        <v>2635268.7287499998</v>
      </c>
      <c r="EE11" s="116">
        <v>2752769.5980199999</v>
      </c>
      <c r="EF11" s="116">
        <v>2755662.59663</v>
      </c>
      <c r="EG11" s="116">
        <f>2758911143.57/1000</f>
        <v>2758911.1435700003</v>
      </c>
      <c r="EH11" s="116">
        <f>2758911143.57/1000</f>
        <v>2758911.1435700003</v>
      </c>
      <c r="EI11" s="116">
        <f>2765414597.23/1000</f>
        <v>2765414.59723</v>
      </c>
      <c r="EJ11" s="116">
        <f>2768707373.57/1000</f>
        <v>2768707.3735700003</v>
      </c>
      <c r="EK11" s="116">
        <f>2772029779.13/1000</f>
        <v>2772029.7791300002</v>
      </c>
      <c r="EL11" s="116">
        <f>2775426601.03/1000</f>
        <v>2775426.60103</v>
      </c>
      <c r="EM11" s="116">
        <f>2778863928.27/1000</f>
        <v>2778863.92827</v>
      </c>
      <c r="EN11" s="116">
        <f>2778863928.27/1000</f>
        <v>2778863.92827</v>
      </c>
      <c r="EO11" s="116">
        <f>2785899264.37/1000</f>
        <v>2785899.26437</v>
      </c>
      <c r="EP11" s="116">
        <f>2789483820.72/1000</f>
        <v>2789483.8207199997</v>
      </c>
      <c r="EQ11" s="116">
        <f>2917435367.18/1000</f>
        <v>2917435.3671800001</v>
      </c>
      <c r="ER11" s="116">
        <f>2922380980.36/1000</f>
        <v>2922380.9803599999</v>
      </c>
      <c r="ES11" s="116">
        <f>2927458065.62/1000</f>
        <v>2927458.06562</v>
      </c>
      <c r="ET11" s="116">
        <f>2932596702.81/1000</f>
        <v>2932596.7028100002</v>
      </c>
      <c r="EU11" s="116">
        <f>2937821984.15/1000</f>
        <v>2937821.9841499999</v>
      </c>
      <c r="EV11" s="116">
        <f>2943160544.05/1000</f>
        <v>2943160.5440500001</v>
      </c>
      <c r="EW11" s="116">
        <f>2948472934.25/1000</f>
        <v>2948472.9342499999</v>
      </c>
      <c r="EX11" s="116">
        <f>2953871445.82/1000</f>
        <v>2953871.44582</v>
      </c>
      <c r="EY11" s="116">
        <f>2959312787.33/1000</f>
        <v>2959312.7873299997</v>
      </c>
      <c r="EZ11" s="116">
        <f>2964770984.16/1000</f>
        <v>2964770.98416</v>
      </c>
      <c r="FA11" s="116">
        <f>2970267696.54/1000</f>
        <v>2970267.6965399999</v>
      </c>
      <c r="FB11" s="116">
        <f>2975815783.9/1000</f>
        <v>2975815.7839000002</v>
      </c>
      <c r="FC11" s="116">
        <f>3101188629.24/1000</f>
        <v>3101188.6292399997</v>
      </c>
      <c r="FD11" s="116">
        <f>3108472135.26/1000</f>
        <v>3108472.1352600004</v>
      </c>
      <c r="FE11" s="116">
        <v>3108479.64457</v>
      </c>
      <c r="FF11" s="116">
        <v>3123092.4278299999</v>
      </c>
      <c r="FG11" s="61">
        <v>4.7009422389256983E-3</v>
      </c>
      <c r="FH11" s="61">
        <v>4.9884921956051542E-3</v>
      </c>
      <c r="FI11" s="61">
        <v>6.4958036963441934E-2</v>
      </c>
      <c r="FJ11" s="61">
        <v>6.4192894412605783E-2</v>
      </c>
      <c r="FK11"/>
      <c r="FL11"/>
    </row>
    <row r="12" spans="2:168"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27"/>
      <c r="FL12"/>
    </row>
    <row r="13" spans="2:168" s="10" customFormat="1" x14ac:dyDescent="0.3">
      <c r="B13" s="117" t="s">
        <v>91</v>
      </c>
      <c r="C13" s="117"/>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f>57144876346.05/1000</f>
        <v>57144876.346050002</v>
      </c>
      <c r="EY13" s="13">
        <f>57725484667.11/1000</f>
        <v>57725484.667110004</v>
      </c>
      <c r="EZ13" s="13">
        <f>58017316390.01/1000</f>
        <v>58017316.390009999</v>
      </c>
      <c r="FA13" s="13">
        <f>58438011481.15/1000</f>
        <v>58438011.481150001</v>
      </c>
      <c r="FB13" s="13">
        <f>59532553127.26/1000</f>
        <v>59532553.12726</v>
      </c>
      <c r="FC13" s="13">
        <f>60988606839.61/1000</f>
        <v>60988606.839610003</v>
      </c>
      <c r="FD13" s="13">
        <f>60440628050.5/1000</f>
        <v>60440628.050499998</v>
      </c>
      <c r="FE13" s="13">
        <v>61698879.701589994</v>
      </c>
      <c r="FF13" s="13">
        <v>62881896.36406</v>
      </c>
      <c r="FG13" s="61">
        <v>1.9174037975919989E-2</v>
      </c>
      <c r="FH13" s="61">
        <v>1.0793772569018145E-2</v>
      </c>
      <c r="FI13" s="61">
        <v>0.13811755932805303</v>
      </c>
      <c r="FJ13" s="61">
        <v>0.15497449996067281</v>
      </c>
      <c r="FK13" s="118"/>
      <c r="FL13"/>
    </row>
    <row r="14" spans="2:168" s="10" customFormat="1" x14ac:dyDescent="0.3">
      <c r="B14" s="119" t="s">
        <v>5</v>
      </c>
      <c r="C14" s="120"/>
      <c r="D14" s="19">
        <v>6994144.8533399999</v>
      </c>
      <c r="E14" s="19">
        <v>7016510.9826600002</v>
      </c>
      <c r="F14" s="19">
        <v>7129651.9875499988</v>
      </c>
      <c r="G14" s="19">
        <v>7387845.6044899998</v>
      </c>
      <c r="H14" s="19">
        <v>7389606.5550800003</v>
      </c>
      <c r="I14" s="19">
        <v>7408486.0351900002</v>
      </c>
      <c r="J14" s="19">
        <v>7366062.3362400001</v>
      </c>
      <c r="K14" s="19">
        <v>7492864.99003</v>
      </c>
      <c r="L14" s="19">
        <v>7373271.61527</v>
      </c>
      <c r="M14" s="19">
        <v>7414100.9293900002</v>
      </c>
      <c r="N14" s="19">
        <v>7519913.2250199998</v>
      </c>
      <c r="O14" s="19">
        <v>8002418.0117699997</v>
      </c>
      <c r="P14" s="19">
        <v>7885243.9346899996</v>
      </c>
      <c r="Q14" s="19">
        <v>7946124.03632</v>
      </c>
      <c r="R14" s="19">
        <v>7962113.3195799999</v>
      </c>
      <c r="S14" s="19">
        <v>8436918.516760001</v>
      </c>
      <c r="T14" s="19">
        <v>8317596.8514700001</v>
      </c>
      <c r="U14" s="19">
        <v>8224902.3901399998</v>
      </c>
      <c r="V14" s="19">
        <v>8224439.7081400007</v>
      </c>
      <c r="W14" s="19">
        <v>8361600.9384699995</v>
      </c>
      <c r="X14" s="19">
        <v>8196735.8712600004</v>
      </c>
      <c r="Y14" s="19">
        <v>8259716.5804599989</v>
      </c>
      <c r="Z14" s="19">
        <v>8268984.0529199997</v>
      </c>
      <c r="AA14" s="19">
        <v>8772604.8428299986</v>
      </c>
      <c r="AB14" s="19">
        <v>8482294.7514300011</v>
      </c>
      <c r="AC14" s="19">
        <v>8462893.1820700001</v>
      </c>
      <c r="AD14" s="19">
        <v>8420230.5559</v>
      </c>
      <c r="AE14" s="19">
        <v>8688945.2386700008</v>
      </c>
      <c r="AF14" s="19">
        <v>8534573.7641599998</v>
      </c>
      <c r="AG14" s="19">
        <v>8382193.6753199995</v>
      </c>
      <c r="AH14" s="19">
        <v>8082081.0424599983</v>
      </c>
      <c r="AI14" s="19">
        <v>8217852.2402499998</v>
      </c>
      <c r="AJ14" s="19">
        <v>8148560</v>
      </c>
      <c r="AK14" s="19">
        <v>8075233.8384099994</v>
      </c>
      <c r="AL14" s="19">
        <v>7946083.8174200011</v>
      </c>
      <c r="AM14" s="19">
        <v>8230305.7760099992</v>
      </c>
      <c r="AN14" s="19">
        <v>7992056.4887700006</v>
      </c>
      <c r="AO14" s="19">
        <v>7901705.4159800019</v>
      </c>
      <c r="AP14" s="19">
        <v>7899833.4091200018</v>
      </c>
      <c r="AQ14" s="19">
        <v>8195999.4153999984</v>
      </c>
      <c r="AR14" s="19">
        <v>7931478.9655700009</v>
      </c>
      <c r="AS14" s="19">
        <v>8017643.3945500003</v>
      </c>
      <c r="AT14" s="19">
        <v>7752000.8466100004</v>
      </c>
      <c r="AU14" s="19">
        <v>7726612.8368399991</v>
      </c>
      <c r="AV14" s="19">
        <v>7797343.7965700002</v>
      </c>
      <c r="AW14" s="19">
        <v>7829862.4754999997</v>
      </c>
      <c r="AX14" s="19">
        <v>7820966.6675699996</v>
      </c>
      <c r="AY14" s="19">
        <v>8329910.8248300254</v>
      </c>
      <c r="AZ14" s="19">
        <v>8017671.641289996</v>
      </c>
      <c r="BA14" s="19">
        <v>8194147.8079699995</v>
      </c>
      <c r="BB14" s="19">
        <v>8154621.3496000022</v>
      </c>
      <c r="BC14" s="19">
        <v>8449901.6292599998</v>
      </c>
      <c r="BD14" s="19">
        <v>8183348.7095799996</v>
      </c>
      <c r="BE14" s="19">
        <v>8255025.81831</v>
      </c>
      <c r="BF14" s="19">
        <v>8140483.8602500129</v>
      </c>
      <c r="BG14" s="19">
        <v>8213908.9264799999</v>
      </c>
      <c r="BH14" s="19">
        <v>8203236.0456600031</v>
      </c>
      <c r="BI14" s="19">
        <v>8091128.8479399998</v>
      </c>
      <c r="BJ14" s="19">
        <v>8050809.9094900014</v>
      </c>
      <c r="BK14" s="19">
        <v>8650004.6982900035</v>
      </c>
      <c r="BL14" s="19">
        <v>8310858.1372100022</v>
      </c>
      <c r="BM14" s="19">
        <v>8323366.7159500001</v>
      </c>
      <c r="BN14" s="19">
        <v>8450757.7545599788</v>
      </c>
      <c r="BO14" s="19">
        <v>8825815.8784899991</v>
      </c>
      <c r="BP14" s="19">
        <v>8557664.3405399993</v>
      </c>
      <c r="BQ14" s="19">
        <v>8601266.203639999</v>
      </c>
      <c r="BR14" s="19">
        <f>8460620989.98/1000</f>
        <v>8460620.9899799991</v>
      </c>
      <c r="BS14" s="19">
        <v>8473243.6787500009</v>
      </c>
      <c r="BT14" s="19">
        <v>8463246.6894399989</v>
      </c>
      <c r="BU14" s="19">
        <v>8362267.5649700006</v>
      </c>
      <c r="BV14" s="19">
        <v>8278799.0685600014</v>
      </c>
      <c r="BW14" s="19">
        <v>8840520.8093599994</v>
      </c>
      <c r="BX14" s="19">
        <v>8506891.37029</v>
      </c>
      <c r="BY14" s="19">
        <v>8463755.8168972246</v>
      </c>
      <c r="BZ14" s="19">
        <v>8425012.33025866</v>
      </c>
      <c r="CA14" s="19">
        <v>8728136.4571800008</v>
      </c>
      <c r="CB14" s="19">
        <v>8638170.8062100001</v>
      </c>
      <c r="CC14" s="19">
        <v>8562888.1583399996</v>
      </c>
      <c r="CD14" s="19">
        <v>8551836.4122400004</v>
      </c>
      <c r="CE14" s="19">
        <v>8595287.5861600004</v>
      </c>
      <c r="CF14" s="19">
        <v>8267080.8469899995</v>
      </c>
      <c r="CG14" s="19">
        <v>8405022.306040002</v>
      </c>
      <c r="CH14" s="19">
        <v>8395217.4963600002</v>
      </c>
      <c r="CI14" s="19">
        <v>8895125.1687400006</v>
      </c>
      <c r="CJ14" s="19">
        <v>8681185.7494099997</v>
      </c>
      <c r="CK14" s="19">
        <v>8705181.4054400008</v>
      </c>
      <c r="CL14" s="19">
        <v>8594301.1356700007</v>
      </c>
      <c r="CM14" s="19">
        <v>9080813.7074100003</v>
      </c>
      <c r="CN14" s="19">
        <v>9052372.6055800002</v>
      </c>
      <c r="CO14" s="19">
        <v>8928932.01633</v>
      </c>
      <c r="CP14" s="19">
        <v>8920110.8383700009</v>
      </c>
      <c r="CQ14" s="19">
        <v>8914294.9202800002</v>
      </c>
      <c r="CR14" s="19">
        <v>8881844.4199599996</v>
      </c>
      <c r="CS14" s="19">
        <v>9149749.9479200002</v>
      </c>
      <c r="CT14" s="19">
        <v>8867915.7188000008</v>
      </c>
      <c r="CU14" s="19">
        <v>9701755.5800100099</v>
      </c>
      <c r="CV14" s="19">
        <v>9344801.4670600034</v>
      </c>
      <c r="CW14" s="19">
        <v>9227768.0694199987</v>
      </c>
      <c r="CX14" s="19">
        <f>9290987369.65/1000</f>
        <v>9290987.3696499988</v>
      </c>
      <c r="CY14" s="19">
        <f>9580642487.21/1000</f>
        <v>9580642.4872099999</v>
      </c>
      <c r="CZ14" s="19">
        <f>9375217256.63/1000</f>
        <v>9375217.2566299997</v>
      </c>
      <c r="DA14" s="19">
        <f>9418231138.95/1000</f>
        <v>9418231.1389500014</v>
      </c>
      <c r="DB14" s="19">
        <f>9527026931.33/1000</f>
        <v>9527026.9313299991</v>
      </c>
      <c r="DC14" s="19">
        <f>9553334244.76/1000</f>
        <v>9553334.2447600011</v>
      </c>
      <c r="DD14" s="19">
        <f>9646742730.9/1000</f>
        <v>9646742.7308999989</v>
      </c>
      <c r="DE14" s="19">
        <f>9571497721.69/1000</f>
        <v>9571497.721690001</v>
      </c>
      <c r="DF14" s="19">
        <f>9535457982.93/1000</f>
        <v>9535457.9829300009</v>
      </c>
      <c r="DG14" s="19">
        <f>10008179874.4/1000</f>
        <v>10008179.874399999</v>
      </c>
      <c r="DH14" s="19">
        <v>9728958.4117900003</v>
      </c>
      <c r="DI14" s="19">
        <v>9909039.0009400006</v>
      </c>
      <c r="DJ14" s="19">
        <v>9887262.3120300006</v>
      </c>
      <c r="DK14" s="19">
        <v>10385372.112879999</v>
      </c>
      <c r="DL14" s="19">
        <v>10100284.993379999</v>
      </c>
      <c r="DM14" s="19">
        <v>10016386.759819999</v>
      </c>
      <c r="DN14" s="19">
        <v>10056551.947530001</v>
      </c>
      <c r="DO14" s="19">
        <v>10157393.552340001</v>
      </c>
      <c r="DP14" s="19">
        <v>10153797.66086</v>
      </c>
      <c r="DQ14" s="19">
        <v>10038167.356589999</v>
      </c>
      <c r="DR14" s="19">
        <v>10004890.787929995</v>
      </c>
      <c r="DS14" s="19">
        <v>10647327.770219998</v>
      </c>
      <c r="DT14" s="19">
        <v>10243135.913929995</v>
      </c>
      <c r="DU14" s="19">
        <v>10196514.185719995</v>
      </c>
      <c r="DV14" s="19">
        <v>10404046.116729995</v>
      </c>
      <c r="DW14" s="19">
        <v>10924369.513360003</v>
      </c>
      <c r="DX14" s="19">
        <v>10551530.766029999</v>
      </c>
      <c r="DY14" s="19">
        <v>10541044.919150002</v>
      </c>
      <c r="DZ14" s="19">
        <v>10399911.105169998</v>
      </c>
      <c r="EA14" s="19">
        <v>10534523.913879998</v>
      </c>
      <c r="EB14" s="19">
        <v>10548482.590699997</v>
      </c>
      <c r="EC14" s="19">
        <v>10367670.200240001</v>
      </c>
      <c r="ED14" s="19">
        <v>10028192.269830002</v>
      </c>
      <c r="EE14" s="19">
        <v>11019686.583840001</v>
      </c>
      <c r="EF14" s="19">
        <v>10445613.911809999</v>
      </c>
      <c r="EG14" s="19">
        <v>10560878.31177</v>
      </c>
      <c r="EH14" s="19">
        <f>10776103501.18/1000</f>
        <v>10776103.501180001</v>
      </c>
      <c r="EI14" s="19">
        <f>11093814017.07/1000</f>
        <v>11093814.017069999</v>
      </c>
      <c r="EJ14" s="19">
        <f>11061897668.91/1000</f>
        <v>11061897.66891</v>
      </c>
      <c r="EK14" s="19">
        <f>11138827381.14/1000</f>
        <v>11138827.381139999</v>
      </c>
      <c r="EL14" s="19">
        <f>11070913739.85/1000</f>
        <v>11070913.73985</v>
      </c>
      <c r="EM14" s="19">
        <f>11340087325.26/1000</f>
        <v>11340087.32526</v>
      </c>
      <c r="EN14" s="19">
        <f>11272788715.5/1000</f>
        <v>11272788.715500001</v>
      </c>
      <c r="EO14" s="19">
        <f>11407708438.11/1000</f>
        <v>11407708.438110001</v>
      </c>
      <c r="EP14" s="19">
        <f>11484024004.76/1000</f>
        <v>11484024.004760001</v>
      </c>
      <c r="EQ14" s="19">
        <f>12183677726.2/1000</f>
        <v>12183677.726200001</v>
      </c>
      <c r="ER14" s="19">
        <f>11954555303.6/1000</f>
        <v>11954555.3036</v>
      </c>
      <c r="ES14" s="19">
        <f>12228406850.33/1000</f>
        <v>12228406.850330001</v>
      </c>
      <c r="ET14" s="19">
        <f>12210686142.24/1000</f>
        <v>12210686.142239999</v>
      </c>
      <c r="EU14" s="19">
        <f>12735814446.26/1000</f>
        <v>12735814.44626</v>
      </c>
      <c r="EV14" s="19">
        <f>12686471621.72/1000</f>
        <v>12686471.621719999</v>
      </c>
      <c r="EW14" s="19">
        <f>12650486518.63/1000</f>
        <v>12650486.51863</v>
      </c>
      <c r="EX14" s="19">
        <f>12706917111.32/1000</f>
        <v>12706917.11132</v>
      </c>
      <c r="EY14" s="19">
        <f>12899145637.44/1000</f>
        <v>12899145.63744</v>
      </c>
      <c r="EZ14" s="19">
        <f>12851552220.28/1000</f>
        <v>12851552.220280001</v>
      </c>
      <c r="FA14" s="19">
        <f>13067146933.39/1000</f>
        <v>13067146.933389999</v>
      </c>
      <c r="FB14" s="19">
        <f>13420166911.64/1000</f>
        <v>13420166.91164</v>
      </c>
      <c r="FC14" s="19">
        <f>13811738549/1000</f>
        <v>13811738.549000001</v>
      </c>
      <c r="FD14" s="19">
        <f>13530415953.09/1000</f>
        <v>13530415.953090001</v>
      </c>
      <c r="FE14" s="19">
        <v>13693944.549719999</v>
      </c>
      <c r="FF14" s="19">
        <v>13708047.62875</v>
      </c>
      <c r="FG14" s="61">
        <v>1.029877036437199E-3</v>
      </c>
      <c r="FH14" s="25">
        <v>8.824974265627672E-3</v>
      </c>
      <c r="FI14" s="61">
        <v>0.12262713733425934</v>
      </c>
      <c r="FJ14" s="61">
        <v>0.14073092766788875</v>
      </c>
      <c r="FK14"/>
      <c r="FL14"/>
    </row>
    <row r="15" spans="2:168" s="10" customFormat="1" x14ac:dyDescent="0.3">
      <c r="B15" s="119" t="s">
        <v>6</v>
      </c>
      <c r="C15" s="120"/>
      <c r="D15" s="19">
        <f>+D13-D14</f>
        <v>16045585.545729998</v>
      </c>
      <c r="E15" s="19">
        <f t="shared" ref="E15:BP15" si="0">+E13-E14</f>
        <v>16199991.412299998</v>
      </c>
      <c r="F15" s="19">
        <f t="shared" si="0"/>
        <v>16070482.928510003</v>
      </c>
      <c r="G15" s="19">
        <f t="shared" si="0"/>
        <v>15544125.607299995</v>
      </c>
      <c r="H15" s="19">
        <f t="shared" si="0"/>
        <v>16075904.992830001</v>
      </c>
      <c r="I15" s="19">
        <f t="shared" si="0"/>
        <v>16175365.259249996</v>
      </c>
      <c r="J15" s="19">
        <f t="shared" si="0"/>
        <v>16409860.774769999</v>
      </c>
      <c r="K15" s="19">
        <f t="shared" si="0"/>
        <v>16457966.641190002</v>
      </c>
      <c r="L15" s="19">
        <f t="shared" si="0"/>
        <v>16486678.491870001</v>
      </c>
      <c r="M15" s="19">
        <f t="shared" si="0"/>
        <v>16883487.660580002</v>
      </c>
      <c r="N15" s="19">
        <f>+N13-N14</f>
        <v>17462303.435010001</v>
      </c>
      <c r="O15" s="19">
        <f t="shared" si="0"/>
        <v>18214225.948350001</v>
      </c>
      <c r="P15" s="19">
        <f t="shared" si="0"/>
        <v>17796627.401450001</v>
      </c>
      <c r="Q15" s="19">
        <f t="shared" si="0"/>
        <v>17740902.47019</v>
      </c>
      <c r="R15" s="19">
        <f t="shared" si="0"/>
        <v>18171741.059270002</v>
      </c>
      <c r="S15" s="19">
        <f t="shared" si="0"/>
        <v>17637222.221140005</v>
      </c>
      <c r="T15" s="19">
        <f t="shared" si="0"/>
        <v>17892899.269400001</v>
      </c>
      <c r="U15" s="19">
        <f t="shared" si="0"/>
        <v>18260294.192880001</v>
      </c>
      <c r="V15" s="19">
        <f t="shared" si="0"/>
        <v>18697247.105519995</v>
      </c>
      <c r="W15" s="19">
        <f t="shared" si="0"/>
        <v>18899097.454749998</v>
      </c>
      <c r="X15" s="19">
        <f t="shared" si="0"/>
        <v>19243464.958120003</v>
      </c>
      <c r="Y15" s="19">
        <f t="shared" si="0"/>
        <v>19229926.215340003</v>
      </c>
      <c r="Z15" s="19">
        <f t="shared" si="0"/>
        <v>19456148.485720001</v>
      </c>
      <c r="AA15" s="19">
        <f t="shared" si="0"/>
        <v>20110000.544489998</v>
      </c>
      <c r="AB15" s="19">
        <f t="shared" si="0"/>
        <v>19663083.087570004</v>
      </c>
      <c r="AC15" s="19">
        <f t="shared" si="0"/>
        <v>19707181.885810003</v>
      </c>
      <c r="AD15" s="19">
        <f t="shared" si="0"/>
        <v>19841005.546180006</v>
      </c>
      <c r="AE15" s="19">
        <f t="shared" si="0"/>
        <v>18912390.247269996</v>
      </c>
      <c r="AF15" s="19">
        <f t="shared" si="0"/>
        <v>18923217.425639998</v>
      </c>
      <c r="AG15" s="19">
        <f t="shared" si="0"/>
        <v>18752712.890859999</v>
      </c>
      <c r="AH15" s="19">
        <f t="shared" si="0"/>
        <v>18208589.574919991</v>
      </c>
      <c r="AI15" s="19">
        <f t="shared" si="0"/>
        <v>18316223.031050008</v>
      </c>
      <c r="AJ15" s="19">
        <f t="shared" si="0"/>
        <v>17910242</v>
      </c>
      <c r="AK15" s="19">
        <f t="shared" si="0"/>
        <v>17705085.137319997</v>
      </c>
      <c r="AL15" s="19">
        <f t="shared" si="0"/>
        <v>17601875.783199996</v>
      </c>
      <c r="AM15" s="19">
        <f t="shared" si="0"/>
        <v>17525463.38239</v>
      </c>
      <c r="AN15" s="19">
        <f t="shared" si="0"/>
        <v>18021733.05432</v>
      </c>
      <c r="AO15" s="19">
        <f t="shared" si="0"/>
        <v>18501169.335729994</v>
      </c>
      <c r="AP15" s="19">
        <f t="shared" si="0"/>
        <v>19247403.023159999</v>
      </c>
      <c r="AQ15" s="19">
        <f t="shared" si="0"/>
        <v>18624229.948900003</v>
      </c>
      <c r="AR15" s="19">
        <f t="shared" si="0"/>
        <v>18642575.405170001</v>
      </c>
      <c r="AS15" s="19">
        <f t="shared" si="0"/>
        <v>19067514.954750001</v>
      </c>
      <c r="AT15" s="19">
        <f t="shared" si="0"/>
        <v>18646589.7848</v>
      </c>
      <c r="AU15" s="19">
        <f t="shared" si="0"/>
        <v>19242417.440159999</v>
      </c>
      <c r="AV15" s="19">
        <f t="shared" si="0"/>
        <v>19648487.807929989</v>
      </c>
      <c r="AW15" s="19">
        <f t="shared" si="0"/>
        <v>19729186.197000001</v>
      </c>
      <c r="AX15" s="19">
        <f t="shared" si="0"/>
        <v>19953260.21534</v>
      </c>
      <c r="AY15" s="19">
        <f t="shared" si="0"/>
        <v>21001074.818299171</v>
      </c>
      <c r="AZ15" s="19">
        <f t="shared" si="0"/>
        <v>20624098.207630001</v>
      </c>
      <c r="BA15" s="19">
        <f t="shared" si="0"/>
        <v>20786201.337060008</v>
      </c>
      <c r="BB15" s="19">
        <f t="shared" si="0"/>
        <v>21609145.524109993</v>
      </c>
      <c r="BC15" s="19">
        <f t="shared" si="0"/>
        <v>20902968.313849989</v>
      </c>
      <c r="BD15" s="19">
        <f t="shared" si="0"/>
        <v>20720494.108649999</v>
      </c>
      <c r="BE15" s="19">
        <f t="shared" si="0"/>
        <v>21028329.465050001</v>
      </c>
      <c r="BF15" s="19">
        <f t="shared" si="0"/>
        <v>20852778.307720006</v>
      </c>
      <c r="BG15" s="19">
        <f t="shared" si="0"/>
        <v>20731192.512719996</v>
      </c>
      <c r="BH15" s="19">
        <f t="shared" si="0"/>
        <v>20548357.433989994</v>
      </c>
      <c r="BI15" s="19">
        <f t="shared" si="0"/>
        <v>20890578.492899999</v>
      </c>
      <c r="BJ15" s="19">
        <f t="shared" si="0"/>
        <v>21470799.021190003</v>
      </c>
      <c r="BK15" s="19">
        <f t="shared" si="0"/>
        <v>21892304.01348</v>
      </c>
      <c r="BL15" s="19">
        <f t="shared" si="0"/>
        <v>21730536.990769997</v>
      </c>
      <c r="BM15" s="19">
        <f t="shared" si="0"/>
        <v>21940108.634259999</v>
      </c>
      <c r="BN15" s="19">
        <f t="shared" si="0"/>
        <v>22329299.388180383</v>
      </c>
      <c r="BO15" s="19">
        <f t="shared" si="0"/>
        <v>21516058.443429999</v>
      </c>
      <c r="BP15" s="19">
        <f t="shared" si="0"/>
        <v>21633467.014279995</v>
      </c>
      <c r="BQ15" s="19">
        <f t="shared" ref="BQ15:CQ15" si="1">+BQ13-BQ14</f>
        <v>21678752.180749994</v>
      </c>
      <c r="BR15" s="19">
        <f t="shared" si="1"/>
        <v>21881441.242400005</v>
      </c>
      <c r="BS15" s="19">
        <f t="shared" si="1"/>
        <v>21934466.854900002</v>
      </c>
      <c r="BT15" s="19">
        <f t="shared" si="1"/>
        <v>21742003.897880003</v>
      </c>
      <c r="BU15" s="19">
        <f t="shared" si="1"/>
        <v>21726548.632649999</v>
      </c>
      <c r="BV15" s="19">
        <f t="shared" si="1"/>
        <v>22153449.124900006</v>
      </c>
      <c r="BW15" s="19">
        <f t="shared" si="1"/>
        <v>22252197.654710002</v>
      </c>
      <c r="BX15" s="19">
        <f t="shared" si="1"/>
        <v>22275067.171560008</v>
      </c>
      <c r="BY15" s="19">
        <f t="shared" si="1"/>
        <v>22686220.599822782</v>
      </c>
      <c r="BZ15" s="19">
        <f t="shared" si="1"/>
        <v>22925265.215441339</v>
      </c>
      <c r="CA15" s="19">
        <f t="shared" si="1"/>
        <v>22863593.16691</v>
      </c>
      <c r="CB15" s="19">
        <f t="shared" si="1"/>
        <v>22725618.362270001</v>
      </c>
      <c r="CC15" s="19">
        <f t="shared" si="1"/>
        <v>22935511.95589</v>
      </c>
      <c r="CD15" s="19">
        <f t="shared" si="1"/>
        <v>23302296.250050001</v>
      </c>
      <c r="CE15" s="19">
        <f t="shared" si="1"/>
        <v>23384788.790720001</v>
      </c>
      <c r="CF15" s="19">
        <f t="shared" si="1"/>
        <v>23643299.089189999</v>
      </c>
      <c r="CG15" s="19">
        <f t="shared" si="1"/>
        <v>23556693.535640001</v>
      </c>
      <c r="CH15" s="19">
        <f t="shared" si="1"/>
        <v>23711138.706419993</v>
      </c>
      <c r="CI15" s="19">
        <f t="shared" si="1"/>
        <v>24765196.947409999</v>
      </c>
      <c r="CJ15" s="19">
        <f t="shared" si="1"/>
        <v>24766924.469209999</v>
      </c>
      <c r="CK15" s="19">
        <f t="shared" si="1"/>
        <v>25181054.696169995</v>
      </c>
      <c r="CL15" s="19">
        <f t="shared" si="1"/>
        <v>24585641.83619</v>
      </c>
      <c r="CM15" s="19">
        <f t="shared" si="1"/>
        <v>23971685.832380001</v>
      </c>
      <c r="CN15" s="19">
        <f t="shared" si="1"/>
        <v>24213110.633709997</v>
      </c>
      <c r="CO15" s="19">
        <f t="shared" si="1"/>
        <v>24672323.426929999</v>
      </c>
      <c r="CP15" s="19">
        <f t="shared" si="1"/>
        <v>24971056.941360004</v>
      </c>
      <c r="CQ15" s="19">
        <f t="shared" si="1"/>
        <v>25312251.974429995</v>
      </c>
      <c r="CR15" s="19">
        <f>+CR13-CR14</f>
        <v>25803926.794979997</v>
      </c>
      <c r="CS15" s="19">
        <f>+CS13-CS14</f>
        <v>26551765.5854</v>
      </c>
      <c r="CT15" s="19">
        <f>+CT13-CT14</f>
        <v>26778803.476669997</v>
      </c>
      <c r="CU15" s="19">
        <f>+CU13-CU14</f>
        <v>27842906.663839988</v>
      </c>
      <c r="CV15" s="19">
        <f t="shared" ref="CV15:DG15" si="2">+CV13-CV14</f>
        <v>27738575.389620002</v>
      </c>
      <c r="CW15" s="19">
        <f t="shared" si="2"/>
        <v>27741797.621389996</v>
      </c>
      <c r="CX15" s="19">
        <f t="shared" si="2"/>
        <v>28444604.420290001</v>
      </c>
      <c r="CY15" s="19">
        <f t="shared" si="2"/>
        <v>27890245.158679999</v>
      </c>
      <c r="CZ15" s="19">
        <f t="shared" si="2"/>
        <v>28305970.355840001</v>
      </c>
      <c r="DA15" s="19">
        <f t="shared" si="2"/>
        <v>28551095.92106</v>
      </c>
      <c r="DB15" s="19">
        <f t="shared" si="2"/>
        <v>28715069.00234</v>
      </c>
      <c r="DC15" s="19">
        <f t="shared" si="2"/>
        <v>28989682.086920001</v>
      </c>
      <c r="DD15" s="19">
        <f t="shared" si="2"/>
        <v>29346701.846019998</v>
      </c>
      <c r="DE15" s="19">
        <f t="shared" si="2"/>
        <v>29727399.315370001</v>
      </c>
      <c r="DF15" s="19">
        <f t="shared" si="2"/>
        <v>30047675.19475</v>
      </c>
      <c r="DG15" s="19">
        <f t="shared" si="2"/>
        <v>31150217.143530004</v>
      </c>
      <c r="DH15" s="19">
        <v>30683905.597489998</v>
      </c>
      <c r="DI15" s="19">
        <v>31112977.909249999</v>
      </c>
      <c r="DJ15" s="19">
        <v>31801647.360799998</v>
      </c>
      <c r="DK15" s="19">
        <v>30641970.936080001</v>
      </c>
      <c r="DL15" s="19">
        <v>30850604.170170005</v>
      </c>
      <c r="DM15" s="19">
        <v>30863991.512960002</v>
      </c>
      <c r="DN15" s="19">
        <v>30909702.217059992</v>
      </c>
      <c r="DO15" s="19">
        <v>31508495.23071</v>
      </c>
      <c r="DP15" s="19">
        <v>31660825.031970002</v>
      </c>
      <c r="DQ15" s="19">
        <v>31931031.809170004</v>
      </c>
      <c r="DR15" s="19">
        <v>32032241.260990009</v>
      </c>
      <c r="DS15" s="19">
        <v>33108444.195069999</v>
      </c>
      <c r="DT15" s="19">
        <v>33183438.398070019</v>
      </c>
      <c r="DU15" s="19">
        <v>33413383.191260017</v>
      </c>
      <c r="DV15" s="19">
        <v>34183219.928479992</v>
      </c>
      <c r="DW15" s="19">
        <v>33361213.295860007</v>
      </c>
      <c r="DX15" s="19">
        <v>33437854.201350003</v>
      </c>
      <c r="DY15" s="19">
        <v>33398155.540120006</v>
      </c>
      <c r="DZ15" s="19">
        <v>33537424.276069991</v>
      </c>
      <c r="EA15" s="19">
        <v>34134290.161910012</v>
      </c>
      <c r="EB15" s="19">
        <v>34168229.544640005</v>
      </c>
      <c r="EC15" s="19">
        <v>34307093.852280013</v>
      </c>
      <c r="ED15" s="19">
        <v>35067166.51555001</v>
      </c>
      <c r="EE15" s="19">
        <v>35527569.580050007</v>
      </c>
      <c r="EF15" s="19">
        <f t="shared" ref="EF15:FD15" si="3">+EF13-EF14</f>
        <v>35116383.947689995</v>
      </c>
      <c r="EG15" s="19">
        <f t="shared" si="3"/>
        <v>35597011.548670001</v>
      </c>
      <c r="EH15" s="19">
        <f t="shared" si="3"/>
        <v>35742564.969440006</v>
      </c>
      <c r="EI15" s="19">
        <f t="shared" si="3"/>
        <v>35849948.942359999</v>
      </c>
      <c r="EJ15" s="19">
        <f t="shared" si="3"/>
        <v>36536414.074949995</v>
      </c>
      <c r="EK15" s="19">
        <f t="shared" si="3"/>
        <v>37418574.579109997</v>
      </c>
      <c r="EL15" s="19">
        <f t="shared" si="3"/>
        <v>37979170.543140002</v>
      </c>
      <c r="EM15" s="19">
        <f t="shared" si="3"/>
        <v>38587419.413049996</v>
      </c>
      <c r="EN15" s="19">
        <f t="shared" si="3"/>
        <v>39071878.840609998</v>
      </c>
      <c r="EO15" s="19">
        <f t="shared" si="3"/>
        <v>39975640.754929997</v>
      </c>
      <c r="EP15" s="19">
        <f t="shared" si="3"/>
        <v>40428153.469070002</v>
      </c>
      <c r="EQ15" s="19">
        <f t="shared" si="3"/>
        <v>41356871.034710005</v>
      </c>
      <c r="ER15" s="19">
        <f t="shared" si="3"/>
        <v>41785148.650690004</v>
      </c>
      <c r="ES15" s="19">
        <f t="shared" si="3"/>
        <v>42462154.584470004</v>
      </c>
      <c r="ET15" s="19">
        <f t="shared" si="3"/>
        <v>43040105.701429993</v>
      </c>
      <c r="EU15" s="19">
        <f t="shared" si="3"/>
        <v>42842611.512369998</v>
      </c>
      <c r="EV15" s="19">
        <f t="shared" si="3"/>
        <v>43617508.455959998</v>
      </c>
      <c r="EW15" s="19">
        <f t="shared" si="3"/>
        <v>44396165.360040002</v>
      </c>
      <c r="EX15" s="19">
        <f t="shared" si="3"/>
        <v>44437959.234730005</v>
      </c>
      <c r="EY15" s="19">
        <f t="shared" si="3"/>
        <v>44826339.02967</v>
      </c>
      <c r="EZ15" s="19">
        <f t="shared" si="3"/>
        <v>45165764.16973</v>
      </c>
      <c r="FA15" s="19">
        <f t="shared" si="3"/>
        <v>45370864.547760002</v>
      </c>
      <c r="FB15" s="19">
        <f t="shared" si="3"/>
        <v>46112386.215619996</v>
      </c>
      <c r="FC15" s="19">
        <f t="shared" si="3"/>
        <v>47176868.29061</v>
      </c>
      <c r="FD15" s="19">
        <f t="shared" si="3"/>
        <v>46910212.097409993</v>
      </c>
      <c r="FE15" s="19">
        <v>48004935.151869997</v>
      </c>
      <c r="FF15" s="19">
        <v>49173848.735310003</v>
      </c>
      <c r="FG15" s="61">
        <v>2.4349862774358355E-2</v>
      </c>
      <c r="FH15" s="25">
        <v>1.1352319677321754E-2</v>
      </c>
      <c r="FI15" s="61">
        <v>0.14251226696397779</v>
      </c>
      <c r="FJ15" s="61">
        <v>0.13924378808406424</v>
      </c>
      <c r="FK15"/>
      <c r="FL15"/>
    </row>
    <row r="16" spans="2:168" s="10" customFormat="1" x14ac:dyDescent="0.3">
      <c r="B16" s="117" t="s">
        <v>92</v>
      </c>
      <c r="C16" s="24"/>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f>18844357111.32/1000</f>
        <v>18844357.11132</v>
      </c>
      <c r="EY16" s="13">
        <f>19074697637.44/1000</f>
        <v>19074697.63744</v>
      </c>
      <c r="EZ16" s="13">
        <f>19063552220.28/1000</f>
        <v>19063552.220279999</v>
      </c>
      <c r="FA16" s="13">
        <f>19344202933.39/1000</f>
        <v>19344202.933389999</v>
      </c>
      <c r="FB16" s="13">
        <f>19799558911.64/1000</f>
        <v>19799558.91164</v>
      </c>
      <c r="FC16" s="13">
        <f>20343418549/1000</f>
        <v>20343418.548999999</v>
      </c>
      <c r="FD16" s="13">
        <f>20072431953.09/1000</f>
        <v>20072431.953090001</v>
      </c>
      <c r="FE16" s="13">
        <v>20323800.54972</v>
      </c>
      <c r="FF16" s="13">
        <v>20401615.62875</v>
      </c>
      <c r="FG16" s="61">
        <v>3.8287661227354164E-3</v>
      </c>
      <c r="FH16" s="61">
        <v>9.3575584447718185E-3</v>
      </c>
      <c r="FI16" s="61">
        <v>0.12625322839499753</v>
      </c>
      <c r="FJ16" s="61">
        <v>0.15963894945883972</v>
      </c>
      <c r="FK16"/>
      <c r="FL16"/>
    </row>
    <row r="17" spans="1:168" s="10" customFormat="1" x14ac:dyDescent="0.3">
      <c r="B17" s="23" t="s">
        <v>1</v>
      </c>
      <c r="D17" s="25">
        <f t="shared" ref="D17:AR17" si="4">+D$11/D16</f>
        <v>6.4873943904437237E-2</v>
      </c>
      <c r="E17" s="25">
        <f t="shared" si="4"/>
        <v>6.6191377258052228E-2</v>
      </c>
      <c r="F17" s="25">
        <f t="shared" si="4"/>
        <v>6.7023883486357724E-2</v>
      </c>
      <c r="G17" s="25">
        <f>+G$11/G16</f>
        <v>6.6802603624268056E-2</v>
      </c>
      <c r="H17" s="25">
        <f>+H$11/H16</f>
        <v>6.7561073430234916E-2</v>
      </c>
      <c r="I17" s="25">
        <f t="shared" si="4"/>
        <v>6.8621812996870951E-2</v>
      </c>
      <c r="J17" s="25">
        <f t="shared" si="4"/>
        <v>6.3586571619120749E-2</v>
      </c>
      <c r="K17" s="25">
        <f t="shared" si="4"/>
        <v>6.3751078067525599E-2</v>
      </c>
      <c r="L17" s="25">
        <f t="shared" si="4"/>
        <v>6.57001858108376E-2</v>
      </c>
      <c r="M17" s="25">
        <f t="shared" si="4"/>
        <v>6.6425311744780835E-2</v>
      </c>
      <c r="N17" s="25">
        <f t="shared" si="4"/>
        <v>6.6713639332564884E-2</v>
      </c>
      <c r="O17" s="25">
        <f t="shared" si="4"/>
        <v>6.398939931331056E-2</v>
      </c>
      <c r="P17" s="25">
        <f t="shared" si="4"/>
        <v>6.6387148408039318E-2</v>
      </c>
      <c r="Q17" s="25">
        <f t="shared" si="4"/>
        <v>6.7562845311335801E-2</v>
      </c>
      <c r="R17" s="25">
        <f t="shared" si="4"/>
        <v>6.8597399035982221E-2</v>
      </c>
      <c r="S17" s="25">
        <f t="shared" si="4"/>
        <v>6.6809378459100968E-2</v>
      </c>
      <c r="T17" s="25">
        <f t="shared" si="4"/>
        <v>6.8456728006694084E-2</v>
      </c>
      <c r="U17" s="25">
        <f t="shared" si="4"/>
        <v>6.8908827073374618E-2</v>
      </c>
      <c r="V17" s="25">
        <f t="shared" si="4"/>
        <v>6.8938546888167154E-2</v>
      </c>
      <c r="W17" s="25">
        <f t="shared" si="4"/>
        <v>7.146130529421163E-2</v>
      </c>
      <c r="X17" s="25">
        <f t="shared" si="4"/>
        <v>7.2612343667130846E-2</v>
      </c>
      <c r="Y17" s="25">
        <f t="shared" si="4"/>
        <v>7.4439285850906881E-2</v>
      </c>
      <c r="Z17" s="25">
        <f t="shared" si="4"/>
        <v>7.5403318557500404E-2</v>
      </c>
      <c r="AA17" s="25">
        <f t="shared" si="4"/>
        <v>7.2928907788703728E-2</v>
      </c>
      <c r="AB17" s="25">
        <f t="shared" si="4"/>
        <v>7.6414705787774109E-2</v>
      </c>
      <c r="AC17" s="25">
        <f t="shared" si="4"/>
        <v>7.6718784737589002E-2</v>
      </c>
      <c r="AD17" s="25">
        <f t="shared" si="4"/>
        <v>7.965261244128477E-2</v>
      </c>
      <c r="AE17" s="25">
        <f t="shared" si="4"/>
        <v>7.9590461597262976E-2</v>
      </c>
      <c r="AF17" s="25">
        <f t="shared" si="4"/>
        <v>8.1787082287579235E-2</v>
      </c>
      <c r="AG17" s="25">
        <f t="shared" si="4"/>
        <v>8.4494401290482316E-2</v>
      </c>
      <c r="AH17" s="25">
        <f t="shared" si="4"/>
        <v>8.9309328446173425E-2</v>
      </c>
      <c r="AI17" s="25">
        <f t="shared" si="4"/>
        <v>8.9036499665015562E-2</v>
      </c>
      <c r="AJ17" s="25">
        <f t="shared" si="4"/>
        <v>9.1220193333440489E-2</v>
      </c>
      <c r="AK17" s="25">
        <f t="shared" si="4"/>
        <v>9.3657186897946915E-2</v>
      </c>
      <c r="AL17" s="25">
        <f t="shared" si="4"/>
        <v>9.6068350028148938E-2</v>
      </c>
      <c r="AM17" s="25">
        <f t="shared" si="4"/>
        <v>9.4912851271662921E-2</v>
      </c>
      <c r="AN17" s="25">
        <f t="shared" si="4"/>
        <v>9.8210824802402785E-2</v>
      </c>
      <c r="AO17" s="25">
        <f t="shared" si="4"/>
        <v>0.10048254130446813</v>
      </c>
      <c r="AP17" s="25">
        <f t="shared" si="4"/>
        <v>0.10202814348386099</v>
      </c>
      <c r="AQ17" s="25">
        <f t="shared" si="4"/>
        <v>0.10063304620275762</v>
      </c>
      <c r="AR17" s="25">
        <f t="shared" si="4"/>
        <v>0.10451261669711893</v>
      </c>
      <c r="AS17" s="25">
        <f>+AS$11/AS16</f>
        <v>0.10466641875903919</v>
      </c>
      <c r="AT17" s="25">
        <f t="shared" ref="AT17:BV17" si="5">+AT$11/AT16</f>
        <v>0.10967500563595126</v>
      </c>
      <c r="AU17" s="25">
        <f t="shared" si="5"/>
        <v>0.10830349527212184</v>
      </c>
      <c r="AV17" s="25">
        <f t="shared" si="5"/>
        <v>0.10852299118057446</v>
      </c>
      <c r="AW17" s="25">
        <f t="shared" si="5"/>
        <v>0.10923180700371043</v>
      </c>
      <c r="AX17" s="25">
        <f t="shared" si="5"/>
        <v>0.11044987295904399</v>
      </c>
      <c r="AY17" s="25">
        <f t="shared" si="5"/>
        <v>0.10544663966493829</v>
      </c>
      <c r="AZ17" s="25">
        <f t="shared" si="5"/>
        <v>0.10685935584634182</v>
      </c>
      <c r="BA17" s="25">
        <f t="shared" si="5"/>
        <v>0.10635903155001386</v>
      </c>
      <c r="BB17" s="25">
        <f t="shared" si="5"/>
        <v>0.10786266084843585</v>
      </c>
      <c r="BC17" s="25">
        <f t="shared" si="5"/>
        <v>0.10647471133028781</v>
      </c>
      <c r="BD17" s="25">
        <f t="shared" si="5"/>
        <v>0.11050760040907719</v>
      </c>
      <c r="BE17" s="25">
        <f t="shared" si="5"/>
        <v>0.11117900236727407</v>
      </c>
      <c r="BF17" s="25">
        <f t="shared" si="5"/>
        <v>0.11386723198298675</v>
      </c>
      <c r="BG17" s="25">
        <f t="shared" si="5"/>
        <v>0.11440602908845517</v>
      </c>
      <c r="BH17" s="25">
        <f t="shared" si="5"/>
        <v>0.11587217519797438</v>
      </c>
      <c r="BI17" s="25">
        <f t="shared" si="5"/>
        <v>0.11857699774793483</v>
      </c>
      <c r="BJ17" s="25">
        <f t="shared" si="5"/>
        <v>0.11981892544380236</v>
      </c>
      <c r="BK17" s="25">
        <f t="shared" si="5"/>
        <v>0.11437986273162525</v>
      </c>
      <c r="BL17" s="25">
        <f t="shared" si="5"/>
        <v>0.11908570383641282</v>
      </c>
      <c r="BM17" s="25">
        <f t="shared" si="5"/>
        <v>0.11902449103653223</v>
      </c>
      <c r="BN17" s="25">
        <f t="shared" si="5"/>
        <v>0.1202090083206708</v>
      </c>
      <c r="BO17" s="25">
        <f t="shared" si="5"/>
        <v>0.11710638631125581</v>
      </c>
      <c r="BP17" s="25">
        <f t="shared" si="5"/>
        <v>0.12078574908195681</v>
      </c>
      <c r="BQ17" s="25">
        <f t="shared" si="5"/>
        <v>0.1216765468252934</v>
      </c>
      <c r="BR17" s="25">
        <f t="shared" si="5"/>
        <v>0.1244819974912675</v>
      </c>
      <c r="BS17" s="25">
        <f t="shared" si="5"/>
        <v>0.12568480747717686</v>
      </c>
      <c r="BT17" s="25">
        <f t="shared" si="5"/>
        <v>0.12711816968070014</v>
      </c>
      <c r="BU17" s="25">
        <f t="shared" si="5"/>
        <v>0.12971122845511682</v>
      </c>
      <c r="BV17" s="25">
        <f t="shared" si="5"/>
        <v>0.13026724320844413</v>
      </c>
      <c r="BW17" s="25">
        <f>+BW$11/BW16</f>
        <v>0.12809404068243035</v>
      </c>
      <c r="BX17" s="25">
        <f t="shared" ref="BX17:CI17" si="6">+BX$11/BX16</f>
        <v>0.13300803366065284</v>
      </c>
      <c r="BY17" s="25">
        <f t="shared" si="6"/>
        <v>0.13473314679450291</v>
      </c>
      <c r="BZ17" s="25">
        <f t="shared" si="6"/>
        <v>0.13662053933481749</v>
      </c>
      <c r="CA17" s="25">
        <f t="shared" si="6"/>
        <v>0.13402179650491797</v>
      </c>
      <c r="CB17" s="25">
        <f t="shared" si="6"/>
        <v>0.13606659032642462</v>
      </c>
      <c r="CC17" s="25">
        <f t="shared" si="6"/>
        <v>0.13813310372045107</v>
      </c>
      <c r="CD17" s="25">
        <f t="shared" si="6"/>
        <v>0.13947990673871255</v>
      </c>
      <c r="CE17" s="25">
        <f t="shared" si="6"/>
        <v>0.14050444800423634</v>
      </c>
      <c r="CF17" s="25">
        <f t="shared" si="6"/>
        <v>0.1457591173237211</v>
      </c>
      <c r="CG17" s="25">
        <f t="shared" si="6"/>
        <v>0.14564467028388881</v>
      </c>
      <c r="CH17" s="25">
        <f t="shared" si="6"/>
        <v>0.14674889402349306</v>
      </c>
      <c r="CI17" s="25">
        <f t="shared" si="6"/>
        <v>0.14392643059339902</v>
      </c>
      <c r="CJ17" s="25">
        <f>+CJ$11/CJ16</f>
        <v>0.14654521144794636</v>
      </c>
      <c r="CK17" s="25">
        <f t="shared" ref="CK17:DG17" si="7">+CK$11/CK16</f>
        <v>0.14883702214996791</v>
      </c>
      <c r="CL17" s="25">
        <f t="shared" si="7"/>
        <v>0.15202393756302957</v>
      </c>
      <c r="CM17" s="25">
        <f t="shared" si="7"/>
        <v>0.14626054411568987</v>
      </c>
      <c r="CN17" s="25">
        <f t="shared" si="7"/>
        <v>0.14623169628639265</v>
      </c>
      <c r="CO17" s="25">
        <f t="shared" si="7"/>
        <v>0.14717699201051074</v>
      </c>
      <c r="CP17" s="25">
        <f t="shared" si="7"/>
        <v>0.15226918289474609</v>
      </c>
      <c r="CQ17" s="25">
        <f t="shared" si="7"/>
        <v>0.15341519315986415</v>
      </c>
      <c r="CR17" s="25">
        <f t="shared" si="7"/>
        <v>0.15444915081016497</v>
      </c>
      <c r="CS17" s="25">
        <f t="shared" si="7"/>
        <v>0.15169941760259206</v>
      </c>
      <c r="CT17" s="25">
        <f t="shared" si="7"/>
        <v>0.15610077775277592</v>
      </c>
      <c r="CU17" s="25">
        <f t="shared" si="7"/>
        <v>0.14941646290199589</v>
      </c>
      <c r="CV17" s="25">
        <f t="shared" si="7"/>
        <v>0.1540840896612872</v>
      </c>
      <c r="CW17" s="25">
        <f t="shared" si="7"/>
        <v>0.15553549048976764</v>
      </c>
      <c r="CX17" s="25">
        <f t="shared" si="7"/>
        <v>0.15480874631118663</v>
      </c>
      <c r="CY17" s="25">
        <f t="shared" si="7"/>
        <v>0.1553869037411782</v>
      </c>
      <c r="CZ17" s="25">
        <f t="shared" si="7"/>
        <v>0.15973553357146994</v>
      </c>
      <c r="DA17" s="25">
        <f t="shared" si="7"/>
        <v>0.16045356666240659</v>
      </c>
      <c r="DB17" s="25">
        <f t="shared" si="7"/>
        <v>0.15879258326001869</v>
      </c>
      <c r="DC17" s="25">
        <f t="shared" si="7"/>
        <v>0.16125907210997922</v>
      </c>
      <c r="DD17" s="25">
        <f t="shared" si="7"/>
        <v>0.16109364512327756</v>
      </c>
      <c r="DE17" s="25">
        <f t="shared" si="7"/>
        <v>0.16241434329064378</v>
      </c>
      <c r="DF17" s="25">
        <f t="shared" si="7"/>
        <v>0.16544729360852342</v>
      </c>
      <c r="DG17" s="25">
        <f t="shared" si="7"/>
        <v>0.16355569282980389</v>
      </c>
      <c r="DH17" s="25">
        <v>0.16884043743868501</v>
      </c>
      <c r="DI17" s="25">
        <v>0.16791446226292994</v>
      </c>
      <c r="DJ17" s="25">
        <v>0.16942736123458607</v>
      </c>
      <c r="DK17" s="25">
        <v>0.1644909769840516</v>
      </c>
      <c r="DL17" s="25">
        <v>0.16839218052293004</v>
      </c>
      <c r="DM17" s="25">
        <v>0.17160579658808781</v>
      </c>
      <c r="DN17" s="25">
        <v>0.17234011307118163</v>
      </c>
      <c r="DO17" s="25">
        <v>0.17220253908329333</v>
      </c>
      <c r="DP17" s="25">
        <v>0.17376064294044694</v>
      </c>
      <c r="DQ17" s="25">
        <v>0.17515740367960766</v>
      </c>
      <c r="DR17" s="25">
        <v>0.17569869978520189</v>
      </c>
      <c r="DS17" s="25">
        <v>0.17056286638472792</v>
      </c>
      <c r="DT17" s="25">
        <v>0.17594417731384412</v>
      </c>
      <c r="DU17" s="25">
        <v>0.17635850593349237</v>
      </c>
      <c r="DV17" s="25">
        <v>0.17361534010928353</v>
      </c>
      <c r="DW17" s="25">
        <v>0.16734459888865283</v>
      </c>
      <c r="DX17" s="25">
        <v>0.17143756351293263</v>
      </c>
      <c r="DY17" s="25">
        <v>0.17183377392677754</v>
      </c>
      <c r="DZ17" s="25">
        <v>0.1729652230869462</v>
      </c>
      <c r="EA17" s="25">
        <v>0.17149688126206858</v>
      </c>
      <c r="EB17" s="25">
        <v>0.17107940239777478</v>
      </c>
      <c r="EC17" s="25">
        <v>0.17356720399110118</v>
      </c>
      <c r="ED17" s="25">
        <v>0.17730729509182522</v>
      </c>
      <c r="EE17" s="25">
        <v>0.17215958844761498</v>
      </c>
      <c r="EF17" s="25">
        <f>+EF$11/EF16</f>
        <v>0.17906733823982993</v>
      </c>
      <c r="EG17" s="25">
        <f t="shared" ref="EG17:FD17" si="8">+EG$11/EG16</f>
        <v>0.1772727522228994</v>
      </c>
      <c r="EH17" s="25">
        <f t="shared" si="8"/>
        <v>0.17431587068001445</v>
      </c>
      <c r="EI17" s="25">
        <f t="shared" si="8"/>
        <v>0.17029868400856141</v>
      </c>
      <c r="EJ17" s="25">
        <f t="shared" si="8"/>
        <v>0.17001745733001769</v>
      </c>
      <c r="EK17" s="25">
        <f t="shared" si="8"/>
        <v>0.16851905226075117</v>
      </c>
      <c r="EL17" s="25">
        <f t="shared" si="8"/>
        <v>0.16907396948745465</v>
      </c>
      <c r="EM17" s="25">
        <f t="shared" si="8"/>
        <v>0.16586802825897937</v>
      </c>
      <c r="EN17" s="25">
        <f t="shared" si="8"/>
        <v>0.16598535921299584</v>
      </c>
      <c r="EO17" s="25">
        <f t="shared" si="8"/>
        <v>0.16451345789419222</v>
      </c>
      <c r="EP17" s="25">
        <f t="shared" si="8"/>
        <v>0.16326129660848079</v>
      </c>
      <c r="EQ17" s="25">
        <f t="shared" si="8"/>
        <v>0.16256529149398202</v>
      </c>
      <c r="ER17" s="25">
        <f t="shared" si="8"/>
        <v>0.16471382957321748</v>
      </c>
      <c r="ES17" s="25">
        <f t="shared" si="8"/>
        <v>0.16196144227142784</v>
      </c>
      <c r="ET17" s="25">
        <f t="shared" si="8"/>
        <v>0.16189141900438067</v>
      </c>
      <c r="EU17" s="25">
        <f t="shared" si="8"/>
        <v>0.15690752278466577</v>
      </c>
      <c r="EV17" s="25">
        <f t="shared" si="8"/>
        <v>0.15697934895112517</v>
      </c>
      <c r="EW17" s="25">
        <f t="shared" si="8"/>
        <v>0.15732943420187354</v>
      </c>
      <c r="EX17" s="25">
        <f t="shared" si="8"/>
        <v>0.15675098006105917</v>
      </c>
      <c r="EY17" s="25">
        <f t="shared" si="8"/>
        <v>0.15514336549804239</v>
      </c>
      <c r="EZ17" s="25">
        <f t="shared" si="8"/>
        <v>0.15552038517805966</v>
      </c>
      <c r="FA17" s="25">
        <f t="shared" si="8"/>
        <v>0.15354820804805688</v>
      </c>
      <c r="FB17" s="25">
        <f t="shared" si="8"/>
        <v>0.15029707465606934</v>
      </c>
      <c r="FC17" s="25">
        <f t="shared" si="8"/>
        <v>0.15244186328715345</v>
      </c>
      <c r="FD17" s="25">
        <f t="shared" si="8"/>
        <v>0.15486275616849079</v>
      </c>
      <c r="FE17" s="25">
        <v>0.1529477538891133</v>
      </c>
      <c r="FF17" s="25">
        <v>0.15308064246779218</v>
      </c>
      <c r="FG17" s="98"/>
      <c r="FH17" s="98"/>
      <c r="FI17" s="98"/>
      <c r="FJ17" s="98"/>
      <c r="FK17" s="27"/>
      <c r="FL17"/>
    </row>
    <row r="18" spans="1:168"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98"/>
      <c r="DB18" s="98"/>
      <c r="DC18" s="121"/>
      <c r="DD18" s="121"/>
      <c r="DE18" s="121"/>
      <c r="DF18" s="98"/>
      <c r="DG18" s="98"/>
      <c r="DH18" s="121"/>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27"/>
      <c r="FL18"/>
    </row>
    <row r="19" spans="1:168" s="10" customFormat="1" ht="16.2" x14ac:dyDescent="0.3">
      <c r="B19" s="117" t="s">
        <v>93</v>
      </c>
      <c r="C19" s="117"/>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13">
        <v>18063598</v>
      </c>
      <c r="FB19" s="13">
        <v>18270970</v>
      </c>
      <c r="FC19" s="13">
        <v>18410329</v>
      </c>
      <c r="FD19" s="13">
        <v>18412516</v>
      </c>
      <c r="FE19" s="13">
        <v>18457832</v>
      </c>
      <c r="FF19" s="13">
        <v>18646871</v>
      </c>
      <c r="FG19" s="61">
        <v>1.0241668685683214E-2</v>
      </c>
      <c r="FH19" s="61">
        <v>8.2925210656574766E-3</v>
      </c>
      <c r="FI19" s="61">
        <v>0.15051317796187158</v>
      </c>
      <c r="FJ19" s="61">
        <v>8.7795269942359644E-2</v>
      </c>
    </row>
    <row r="20" spans="1:168" s="10" customFormat="1" ht="15" customHeight="1" x14ac:dyDescent="0.3">
      <c r="B20" s="122" t="s">
        <v>2</v>
      </c>
      <c r="C20" s="122"/>
      <c r="D20" s="28">
        <v>7553822</v>
      </c>
      <c r="E20" s="28">
        <v>7585814</v>
      </c>
      <c r="F20" s="28">
        <v>7559917</v>
      </c>
      <c r="G20" s="28">
        <v>7560278</v>
      </c>
      <c r="H20" s="28">
        <v>7711096</v>
      </c>
      <c r="I20" s="28">
        <v>7755788</v>
      </c>
      <c r="J20" s="28">
        <v>7826279</v>
      </c>
      <c r="K20" s="28">
        <v>7897764</v>
      </c>
      <c r="L20" s="28">
        <v>7949129</v>
      </c>
      <c r="M20" s="28">
        <v>8038484</v>
      </c>
      <c r="N20" s="28">
        <v>8093711</v>
      </c>
      <c r="O20" s="28">
        <v>8080074</v>
      </c>
      <c r="P20" s="28">
        <v>8085774</v>
      </c>
      <c r="Q20" s="28">
        <v>8126066</v>
      </c>
      <c r="R20" s="28">
        <v>8278061</v>
      </c>
      <c r="S20" s="28">
        <v>8381413</v>
      </c>
      <c r="T20" s="28">
        <v>8446703</v>
      </c>
      <c r="U20" s="28">
        <v>8470326</v>
      </c>
      <c r="V20" s="28">
        <v>8562748</v>
      </c>
      <c r="W20" s="28">
        <v>8612498</v>
      </c>
      <c r="X20" s="28">
        <v>8656885</v>
      </c>
      <c r="Y20" s="28">
        <v>8714186</v>
      </c>
      <c r="Z20" s="28">
        <v>8759208</v>
      </c>
      <c r="AA20" s="28">
        <v>8869407</v>
      </c>
      <c r="AB20" s="28">
        <v>8812372</v>
      </c>
      <c r="AC20" s="28">
        <v>8781357</v>
      </c>
      <c r="AD20" s="28">
        <v>8717210</v>
      </c>
      <c r="AE20" s="28">
        <v>9001384</v>
      </c>
      <c r="AF20" s="28">
        <v>9027817</v>
      </c>
      <c r="AG20" s="28">
        <v>8995537</v>
      </c>
      <c r="AH20" s="28">
        <v>8851430</v>
      </c>
      <c r="AI20" s="28">
        <v>9083505</v>
      </c>
      <c r="AJ20" s="28">
        <v>9311271</v>
      </c>
      <c r="AK20" s="28">
        <v>9240650</v>
      </c>
      <c r="AL20" s="28">
        <v>9321827</v>
      </c>
      <c r="AM20" s="28">
        <v>9321827</v>
      </c>
      <c r="AN20" s="28">
        <v>9381936</v>
      </c>
      <c r="AO20" s="28">
        <v>9408691</v>
      </c>
      <c r="AP20" s="28">
        <v>9379397</v>
      </c>
      <c r="AQ20" s="28">
        <v>9423697</v>
      </c>
      <c r="AR20" s="28">
        <v>9189560.8320000004</v>
      </c>
      <c r="AS20" s="28">
        <v>9523420</v>
      </c>
      <c r="AT20" s="28">
        <v>9314900</v>
      </c>
      <c r="AU20" s="28">
        <v>9344829</v>
      </c>
      <c r="AV20" s="28">
        <v>9404995</v>
      </c>
      <c r="AW20" s="28">
        <v>9462943</v>
      </c>
      <c r="AX20" s="28">
        <v>9501653</v>
      </c>
      <c r="AY20" s="28">
        <v>9511858</v>
      </c>
      <c r="AZ20" s="28">
        <v>9416006</v>
      </c>
      <c r="BA20" s="28">
        <v>9476339</v>
      </c>
      <c r="BB20" s="28">
        <v>9512711</v>
      </c>
      <c r="BC20" s="28">
        <v>9501703</v>
      </c>
      <c r="BD20" s="28">
        <v>9439516</v>
      </c>
      <c r="BE20" s="28">
        <v>9395152</v>
      </c>
      <c r="BF20" s="28">
        <v>9448334</v>
      </c>
      <c r="BG20" s="28">
        <v>9520658</v>
      </c>
      <c r="BH20" s="28">
        <v>10083957</v>
      </c>
      <c r="BI20" s="28">
        <v>10189639</v>
      </c>
      <c r="BJ20" s="28">
        <v>10219956</v>
      </c>
      <c r="BK20" s="28">
        <v>10251486</v>
      </c>
      <c r="BL20" s="28">
        <v>10185708</v>
      </c>
      <c r="BM20" s="28">
        <v>10105343</v>
      </c>
      <c r="BN20" s="28">
        <v>10154009</v>
      </c>
      <c r="BO20" s="28">
        <v>10257526</v>
      </c>
      <c r="BP20" s="28">
        <v>10303397</v>
      </c>
      <c r="BQ20" s="28">
        <v>10317277</v>
      </c>
      <c r="BR20" s="28">
        <v>10372957</v>
      </c>
      <c r="BS20" s="28">
        <v>10373484</v>
      </c>
      <c r="BT20" s="28">
        <v>10556702</v>
      </c>
      <c r="BU20" s="28">
        <v>10665870</v>
      </c>
      <c r="BV20" s="28">
        <v>10717242</v>
      </c>
      <c r="BW20" s="28">
        <v>10803198</v>
      </c>
      <c r="BX20" s="28">
        <v>10788254</v>
      </c>
      <c r="BY20" s="28">
        <v>10820180</v>
      </c>
      <c r="BZ20" s="28">
        <v>10845349</v>
      </c>
      <c r="CA20" s="28">
        <v>10983290</v>
      </c>
      <c r="CB20" s="28">
        <v>11028374</v>
      </c>
      <c r="CC20" s="28">
        <v>11115597</v>
      </c>
      <c r="CD20" s="28">
        <v>11196949</v>
      </c>
      <c r="CE20" s="28">
        <v>11391091</v>
      </c>
      <c r="CF20" s="28">
        <v>11384755</v>
      </c>
      <c r="CG20" s="28">
        <v>11489952</v>
      </c>
      <c r="CH20" s="28">
        <v>11551822</v>
      </c>
      <c r="CI20" s="28">
        <v>11650177</v>
      </c>
      <c r="CJ20" s="28">
        <v>11244305</v>
      </c>
      <c r="CK20" s="28">
        <v>11094748</v>
      </c>
      <c r="CL20" s="28">
        <v>11004824</v>
      </c>
      <c r="CM20" s="28">
        <v>11023913</v>
      </c>
      <c r="CN20" s="28">
        <v>11084464</v>
      </c>
      <c r="CO20" s="28">
        <v>11120342</v>
      </c>
      <c r="CP20" s="28">
        <v>11218565</v>
      </c>
      <c r="CQ20" s="28">
        <v>11294636</v>
      </c>
      <c r="CR20" s="28">
        <v>11380272</v>
      </c>
      <c r="CS20" s="28">
        <v>11515050</v>
      </c>
      <c r="CT20" s="28">
        <v>11565865</v>
      </c>
      <c r="CU20" s="28">
        <v>11716099</v>
      </c>
      <c r="CV20" s="28">
        <v>11729482</v>
      </c>
      <c r="CW20" s="28">
        <v>11721636</v>
      </c>
      <c r="CX20" s="28">
        <v>11786760</v>
      </c>
      <c r="CY20" s="28">
        <v>11893391</v>
      </c>
      <c r="CZ20" s="28">
        <v>12005875</v>
      </c>
      <c r="DA20" s="28">
        <v>12117242</v>
      </c>
      <c r="DB20" s="28">
        <v>12244527</v>
      </c>
      <c r="DC20" s="28">
        <v>12367159</v>
      </c>
      <c r="DD20" s="28">
        <v>12398572</v>
      </c>
      <c r="DE20" s="28">
        <v>12527249</v>
      </c>
      <c r="DF20" s="28">
        <v>12577753</v>
      </c>
      <c r="DG20" s="28">
        <v>12750598</v>
      </c>
      <c r="DH20" s="28">
        <v>12644731</v>
      </c>
      <c r="DI20" s="28">
        <v>12652516</v>
      </c>
      <c r="DJ20" s="28">
        <v>12726685</v>
      </c>
      <c r="DK20" s="28">
        <v>12847144</v>
      </c>
      <c r="DL20" s="28">
        <v>12940496</v>
      </c>
      <c r="DM20" s="28">
        <v>12979212</v>
      </c>
      <c r="DN20" s="28">
        <v>13117215</v>
      </c>
      <c r="DO20" s="28">
        <v>13237776</v>
      </c>
      <c r="DP20" s="28">
        <v>13584084</v>
      </c>
      <c r="DQ20" s="28">
        <v>13726995</v>
      </c>
      <c r="DR20" s="28">
        <v>13794171</v>
      </c>
      <c r="DS20" s="28">
        <v>14019102</v>
      </c>
      <c r="DT20" s="28">
        <v>13945257</v>
      </c>
      <c r="DU20" s="28">
        <v>13944289</v>
      </c>
      <c r="DV20" s="28">
        <v>14148174</v>
      </c>
      <c r="DW20" s="28">
        <v>14298785</v>
      </c>
      <c r="DX20" s="28">
        <v>14416788</v>
      </c>
      <c r="DY20" s="28">
        <v>14526657</v>
      </c>
      <c r="DZ20" s="28">
        <v>14655491</v>
      </c>
      <c r="EA20" s="28">
        <v>14823735</v>
      </c>
      <c r="EB20" s="28">
        <v>14962761</v>
      </c>
      <c r="EC20" s="28">
        <v>15085319</v>
      </c>
      <c r="ED20" s="28">
        <v>15162743</v>
      </c>
      <c r="EE20" s="28">
        <v>15370377</v>
      </c>
      <c r="EF20" s="28">
        <v>15257840</v>
      </c>
      <c r="EG20" s="28">
        <v>15291392</v>
      </c>
      <c r="EH20" s="28">
        <v>15455090</v>
      </c>
      <c r="EI20" s="28">
        <v>15552642</v>
      </c>
      <c r="EJ20" s="28">
        <v>15696656</v>
      </c>
      <c r="EK20" s="28">
        <v>15918296</v>
      </c>
      <c r="EL20" s="28">
        <v>16117669</v>
      </c>
      <c r="EM20" s="28">
        <v>16252676</v>
      </c>
      <c r="EN20" s="28">
        <v>16409284</v>
      </c>
      <c r="EO20" s="28">
        <v>16540248</v>
      </c>
      <c r="EP20" s="28">
        <v>16614476</v>
      </c>
      <c r="EQ20" s="28">
        <v>16603307</v>
      </c>
      <c r="ER20" s="28">
        <v>16489793</v>
      </c>
      <c r="ES20" s="28">
        <v>16565984</v>
      </c>
      <c r="ET20" s="28">
        <v>16022941</v>
      </c>
      <c r="EU20" s="28">
        <v>16884957</v>
      </c>
      <c r="EV20" s="28">
        <v>17058739</v>
      </c>
      <c r="EW20" s="28">
        <v>17192373</v>
      </c>
      <c r="EX20" s="28">
        <v>17318495</v>
      </c>
      <c r="EY20" s="28">
        <v>17585437</v>
      </c>
      <c r="EZ20" s="28">
        <v>17758416</v>
      </c>
      <c r="FA20" s="28">
        <v>17867440</v>
      </c>
      <c r="FB20" s="28">
        <v>18071614</v>
      </c>
      <c r="FC20" s="28">
        <v>18206214</v>
      </c>
      <c r="FD20" s="28">
        <v>18208078</v>
      </c>
      <c r="FE20" s="28">
        <v>18250649</v>
      </c>
      <c r="FF20" s="28">
        <v>18437697</v>
      </c>
      <c r="FG20" s="61">
        <v>1.0248841013818177E-2</v>
      </c>
      <c r="FH20" s="61">
        <v>8.2682937313653948E-3</v>
      </c>
      <c r="FI20" s="61">
        <v>0.15070616561591277</v>
      </c>
      <c r="FJ20" s="61">
        <v>8.8125410231293611E-2</v>
      </c>
    </row>
    <row r="21" spans="1:168" s="10" customFormat="1" ht="15" customHeight="1" x14ac:dyDescent="0.3">
      <c r="B21" s="122" t="s">
        <v>3</v>
      </c>
      <c r="C21" s="122"/>
      <c r="D21" s="28">
        <f t="shared" ref="D21:AX21" si="9">+D19-D20</f>
        <v>90841</v>
      </c>
      <c r="E21" s="28">
        <f t="shared" si="9"/>
        <v>91136</v>
      </c>
      <c r="F21" s="28">
        <f t="shared" si="9"/>
        <v>90467</v>
      </c>
      <c r="G21" s="28">
        <f t="shared" si="9"/>
        <v>90385</v>
      </c>
      <c r="H21" s="28">
        <f t="shared" si="9"/>
        <v>93544</v>
      </c>
      <c r="I21" s="28">
        <f t="shared" si="9"/>
        <v>94682</v>
      </c>
      <c r="J21" s="28">
        <f t="shared" si="9"/>
        <v>95295</v>
      </c>
      <c r="K21" s="28">
        <f t="shared" si="9"/>
        <v>96986</v>
      </c>
      <c r="L21" s="28">
        <f t="shared" si="9"/>
        <v>97276</v>
      </c>
      <c r="M21" s="28">
        <f t="shared" si="9"/>
        <v>98767</v>
      </c>
      <c r="N21" s="28">
        <f t="shared" si="9"/>
        <v>100377</v>
      </c>
      <c r="O21" s="28">
        <f t="shared" si="9"/>
        <v>105470</v>
      </c>
      <c r="P21" s="28">
        <f t="shared" si="9"/>
        <v>100353</v>
      </c>
      <c r="Q21" s="28">
        <f t="shared" si="9"/>
        <v>100003</v>
      </c>
      <c r="R21" s="28">
        <f t="shared" si="9"/>
        <v>101027</v>
      </c>
      <c r="S21" s="28">
        <f t="shared" si="9"/>
        <v>102765</v>
      </c>
      <c r="T21" s="28">
        <f t="shared" si="9"/>
        <v>103893</v>
      </c>
      <c r="U21" s="28">
        <f t="shared" si="9"/>
        <v>105047</v>
      </c>
      <c r="V21" s="28">
        <f t="shared" si="9"/>
        <v>105582</v>
      </c>
      <c r="W21" s="28">
        <f t="shared" si="9"/>
        <v>106678</v>
      </c>
      <c r="X21" s="28">
        <f t="shared" si="9"/>
        <v>106580</v>
      </c>
      <c r="Y21" s="28">
        <f t="shared" si="9"/>
        <v>107755</v>
      </c>
      <c r="Z21" s="28">
        <f t="shared" si="9"/>
        <v>109094</v>
      </c>
      <c r="AA21" s="28">
        <f t="shared" si="9"/>
        <v>112524</v>
      </c>
      <c r="AB21" s="28">
        <f t="shared" si="9"/>
        <v>110532</v>
      </c>
      <c r="AC21" s="28">
        <f t="shared" si="9"/>
        <v>110280</v>
      </c>
      <c r="AD21" s="28">
        <f t="shared" si="9"/>
        <v>109728</v>
      </c>
      <c r="AE21" s="28">
        <f t="shared" si="9"/>
        <v>108084</v>
      </c>
      <c r="AF21" s="28">
        <f t="shared" si="9"/>
        <v>108836</v>
      </c>
      <c r="AG21" s="28">
        <f t="shared" si="9"/>
        <v>107338</v>
      </c>
      <c r="AH21" s="28">
        <f t="shared" si="9"/>
        <v>102247</v>
      </c>
      <c r="AI21" s="28">
        <f t="shared" si="9"/>
        <v>104498</v>
      </c>
      <c r="AJ21" s="28">
        <f t="shared" si="9"/>
        <v>103117</v>
      </c>
      <c r="AK21" s="28">
        <f t="shared" si="9"/>
        <v>101143</v>
      </c>
      <c r="AL21" s="28">
        <f t="shared" si="9"/>
        <v>101120</v>
      </c>
      <c r="AM21" s="28">
        <f t="shared" si="9"/>
        <v>101120</v>
      </c>
      <c r="AN21" s="28">
        <f t="shared" si="9"/>
        <v>101516</v>
      </c>
      <c r="AO21" s="28">
        <f t="shared" si="9"/>
        <v>101028</v>
      </c>
      <c r="AP21" s="28">
        <f t="shared" si="9"/>
        <v>100452</v>
      </c>
      <c r="AQ21" s="28">
        <f t="shared" si="9"/>
        <v>100653</v>
      </c>
      <c r="AR21" s="28">
        <f t="shared" si="9"/>
        <v>96058.226999999955</v>
      </c>
      <c r="AS21" s="28">
        <f t="shared" si="9"/>
        <v>101590</v>
      </c>
      <c r="AT21" s="28">
        <f t="shared" si="9"/>
        <v>98132</v>
      </c>
      <c r="AU21" s="28">
        <f t="shared" si="9"/>
        <v>98883</v>
      </c>
      <c r="AV21" s="28">
        <f t="shared" si="9"/>
        <v>100230</v>
      </c>
      <c r="AW21" s="28">
        <f t="shared" si="9"/>
        <v>101315</v>
      </c>
      <c r="AX21" s="28">
        <f t="shared" si="9"/>
        <v>102189</v>
      </c>
      <c r="AY21" s="28">
        <f>+AY19-AY20</f>
        <v>105850</v>
      </c>
      <c r="AZ21" s="28">
        <f t="shared" ref="AZ21:BY21" si="10">+AZ19-AZ20</f>
        <v>100361</v>
      </c>
      <c r="BA21" s="28">
        <f t="shared" si="10"/>
        <v>105062</v>
      </c>
      <c r="BB21" s="28">
        <f t="shared" si="10"/>
        <v>105917</v>
      </c>
      <c r="BC21" s="28">
        <f t="shared" si="10"/>
        <v>106030</v>
      </c>
      <c r="BD21" s="28">
        <f t="shared" si="10"/>
        <v>105756</v>
      </c>
      <c r="BE21" s="28">
        <f t="shared" si="10"/>
        <v>105847</v>
      </c>
      <c r="BF21" s="28">
        <f t="shared" si="10"/>
        <v>105329</v>
      </c>
      <c r="BG21" s="28">
        <f t="shared" si="10"/>
        <v>105853</v>
      </c>
      <c r="BH21" s="28">
        <f t="shared" si="10"/>
        <v>105529</v>
      </c>
      <c r="BI21" s="28">
        <f t="shared" si="10"/>
        <v>105437</v>
      </c>
      <c r="BJ21" s="28">
        <f t="shared" si="10"/>
        <v>107184</v>
      </c>
      <c r="BK21" s="28">
        <f t="shared" si="10"/>
        <v>109994</v>
      </c>
      <c r="BL21" s="28">
        <f t="shared" si="10"/>
        <v>109521</v>
      </c>
      <c r="BM21" s="28">
        <f t="shared" si="10"/>
        <v>109320</v>
      </c>
      <c r="BN21" s="28">
        <f t="shared" si="10"/>
        <v>109592</v>
      </c>
      <c r="BO21" s="28">
        <f t="shared" si="10"/>
        <v>111895</v>
      </c>
      <c r="BP21" s="28">
        <f t="shared" si="10"/>
        <v>112470</v>
      </c>
      <c r="BQ21" s="28">
        <f t="shared" si="10"/>
        <v>112231</v>
      </c>
      <c r="BR21" s="28">
        <f t="shared" si="10"/>
        <v>111850</v>
      </c>
      <c r="BS21" s="28">
        <f t="shared" si="10"/>
        <v>111646</v>
      </c>
      <c r="BT21" s="28">
        <f t="shared" si="10"/>
        <v>111480</v>
      </c>
      <c r="BU21" s="28">
        <f t="shared" si="10"/>
        <v>110819</v>
      </c>
      <c r="BV21" s="28">
        <f t="shared" si="10"/>
        <v>111839</v>
      </c>
      <c r="BW21" s="28">
        <f t="shared" si="10"/>
        <v>114197</v>
      </c>
      <c r="BX21" s="28">
        <f t="shared" si="10"/>
        <v>113843</v>
      </c>
      <c r="BY21" s="28">
        <f t="shared" si="10"/>
        <v>113918</v>
      </c>
      <c r="BZ21" s="123">
        <f>+BZ19-BZ20</f>
        <v>113444</v>
      </c>
      <c r="CA21" s="123">
        <f>+CA19-CA20</f>
        <v>114952</v>
      </c>
      <c r="CB21" s="123">
        <f>+CB19-CB20</f>
        <v>115607</v>
      </c>
      <c r="CC21" s="123">
        <f>+CC19-CC20</f>
        <v>115784</v>
      </c>
      <c r="CD21" s="123">
        <f t="shared" ref="CD21:CE21" si="11">+CD19-CD20</f>
        <v>115996</v>
      </c>
      <c r="CE21" s="123">
        <f t="shared" si="11"/>
        <v>115391</v>
      </c>
      <c r="CF21" s="123">
        <f>+CF19-CF20</f>
        <v>115283</v>
      </c>
      <c r="CG21" s="123">
        <f>+CG19-CG20</f>
        <v>114709</v>
      </c>
      <c r="CH21" s="123">
        <f>+CH19-CH20</f>
        <v>115622</v>
      </c>
      <c r="CI21" s="123">
        <f>+CI19-CI20</f>
        <v>118701</v>
      </c>
      <c r="CJ21" s="123">
        <f t="shared" ref="CJ21:CW21" si="12">+CJ19-CJ20</f>
        <v>118298</v>
      </c>
      <c r="CK21" s="123">
        <f t="shared" si="12"/>
        <v>118579</v>
      </c>
      <c r="CL21" s="123">
        <f t="shared" si="12"/>
        <v>117333</v>
      </c>
      <c r="CM21" s="123">
        <f t="shared" si="12"/>
        <v>117338</v>
      </c>
      <c r="CN21" s="123">
        <f t="shared" si="12"/>
        <v>118304</v>
      </c>
      <c r="CO21" s="123">
        <f t="shared" si="12"/>
        <v>119586</v>
      </c>
      <c r="CP21" s="123">
        <f t="shared" si="12"/>
        <v>120378</v>
      </c>
      <c r="CQ21" s="123">
        <f t="shared" si="12"/>
        <v>120987</v>
      </c>
      <c r="CR21" s="123">
        <f t="shared" si="12"/>
        <v>122785</v>
      </c>
      <c r="CS21" s="123">
        <f t="shared" si="12"/>
        <v>125250</v>
      </c>
      <c r="CT21" s="123">
        <f t="shared" si="12"/>
        <v>126008</v>
      </c>
      <c r="CU21" s="123">
        <f t="shared" si="12"/>
        <v>130847</v>
      </c>
      <c r="CV21" s="123">
        <f t="shared" si="12"/>
        <v>128987</v>
      </c>
      <c r="CW21" s="123">
        <f t="shared" si="12"/>
        <v>128713</v>
      </c>
      <c r="CX21" s="123">
        <v>128671</v>
      </c>
      <c r="CY21" s="123">
        <v>129585</v>
      </c>
      <c r="CZ21" s="123">
        <v>131321</v>
      </c>
      <c r="DA21" s="123">
        <v>131956</v>
      </c>
      <c r="DB21" s="123">
        <v>132843</v>
      </c>
      <c r="DC21" s="123">
        <v>132813</v>
      </c>
      <c r="DD21" s="123">
        <v>133138</v>
      </c>
      <c r="DE21" s="123">
        <v>132698</v>
      </c>
      <c r="DF21" s="123">
        <v>132775</v>
      </c>
      <c r="DG21" s="28">
        <v>136682</v>
      </c>
      <c r="DH21" s="28">
        <v>136349</v>
      </c>
      <c r="DI21" s="28">
        <v>135746</v>
      </c>
      <c r="DJ21" s="28">
        <v>136271</v>
      </c>
      <c r="DK21" s="28">
        <v>137935</v>
      </c>
      <c r="DL21" s="28">
        <v>138348</v>
      </c>
      <c r="DM21" s="28">
        <v>138320</v>
      </c>
      <c r="DN21" s="28">
        <v>138351</v>
      </c>
      <c r="DO21" s="28">
        <v>138913</v>
      </c>
      <c r="DP21" s="28">
        <v>139123</v>
      </c>
      <c r="DQ21" s="28">
        <v>139457</v>
      </c>
      <c r="DR21" s="28">
        <v>139527</v>
      </c>
      <c r="DS21" s="28">
        <v>143874</v>
      </c>
      <c r="DT21" s="28">
        <v>142848</v>
      </c>
      <c r="DU21" s="28">
        <v>143701</v>
      </c>
      <c r="DV21" s="28">
        <v>145050</v>
      </c>
      <c r="DW21" s="28">
        <v>146946</v>
      </c>
      <c r="DX21" s="28">
        <v>147470</v>
      </c>
      <c r="DY21" s="28">
        <v>147221</v>
      </c>
      <c r="DZ21" s="28">
        <v>149031</v>
      </c>
      <c r="EA21" s="28">
        <v>149406</v>
      </c>
      <c r="EB21" s="28">
        <v>150662</v>
      </c>
      <c r="EC21" s="28">
        <v>149953</v>
      </c>
      <c r="ED21" s="28">
        <v>151079</v>
      </c>
      <c r="EE21" s="28">
        <v>155311</v>
      </c>
      <c r="EF21" s="28">
        <v>154480</v>
      </c>
      <c r="EG21" s="28">
        <v>156319</v>
      </c>
      <c r="EH21" s="28">
        <v>157843</v>
      </c>
      <c r="EI21" s="28">
        <v>160775</v>
      </c>
      <c r="EJ21" s="28">
        <v>163217</v>
      </c>
      <c r="EK21" s="28">
        <v>165954</v>
      </c>
      <c r="EL21" s="28">
        <v>167017</v>
      </c>
      <c r="EM21" s="28">
        <v>169168</v>
      </c>
      <c r="EN21" s="28">
        <v>170901</v>
      </c>
      <c r="EO21" s="28">
        <v>172702</v>
      </c>
      <c r="EP21" s="28">
        <v>175062</v>
      </c>
      <c r="EQ21" s="28">
        <v>180080</v>
      </c>
      <c r="ER21" s="28">
        <v>180863</v>
      </c>
      <c r="ES21" s="28">
        <v>182707</v>
      </c>
      <c r="ET21" s="28">
        <v>184497</v>
      </c>
      <c r="EU21" s="28">
        <v>187108</v>
      </c>
      <c r="EV21" s="28">
        <v>189445</v>
      </c>
      <c r="EW21" s="28">
        <v>190321</v>
      </c>
      <c r="EX21" s="28">
        <v>191795</v>
      </c>
      <c r="EY21" s="28">
        <v>192986</v>
      </c>
      <c r="EZ21" s="28">
        <v>194125</v>
      </c>
      <c r="FA21" s="28">
        <v>196158</v>
      </c>
      <c r="FB21" s="28">
        <v>199356</v>
      </c>
      <c r="FC21" s="28">
        <v>204115</v>
      </c>
      <c r="FD21" s="28">
        <v>204438</v>
      </c>
      <c r="FE21" s="28">
        <v>207183</v>
      </c>
      <c r="FF21" s="28">
        <v>209174</v>
      </c>
      <c r="FG21" s="61">
        <v>9.6098618129865088E-3</v>
      </c>
      <c r="FH21" s="61">
        <v>1.0460693282869027E-2</v>
      </c>
      <c r="FI21" s="61">
        <v>0.13375285234990275</v>
      </c>
      <c r="FJ21" s="61">
        <v>0.14388289574384561</v>
      </c>
    </row>
    <row r="22" spans="1:168"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FG22" s="124"/>
      <c r="FH22" s="125"/>
    </row>
    <row r="23" spans="1:168" ht="15" customHeight="1" x14ac:dyDescent="0.3">
      <c r="A23" s="9"/>
      <c r="B23" s="3" t="s">
        <v>7</v>
      </c>
      <c r="C23" s="126"/>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FG23" s="127"/>
      <c r="FH23" s="127"/>
    </row>
    <row r="24" spans="1:168" ht="12.75" customHeight="1" x14ac:dyDescent="0.3">
      <c r="A24" s="9"/>
      <c r="B24" s="4" t="s">
        <v>94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G24" s="4"/>
      <c r="FH24" s="4"/>
    </row>
    <row r="25" spans="1:168" ht="12.75" customHeight="1" x14ac:dyDescent="0.3">
      <c r="A25" s="9"/>
      <c r="B25" s="4" t="s">
        <v>95</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G25" s="4"/>
      <c r="FH25" s="4"/>
    </row>
    <row r="26" spans="1:168" ht="15" customHeight="1" x14ac:dyDescent="0.3">
      <c r="A26" s="9"/>
      <c r="B26" s="6" t="s">
        <v>96</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G26" s="6"/>
      <c r="FH26" s="6"/>
    </row>
    <row r="27" spans="1:168" ht="15" customHeight="1" x14ac:dyDescent="0.3">
      <c r="B27" s="6" t="s">
        <v>97</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G27" s="6"/>
      <c r="FH27" s="6"/>
    </row>
    <row r="28" spans="1:168" ht="15" customHeight="1" x14ac:dyDescent="0.3">
      <c r="B28" s="6" t="s">
        <v>98</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G28" s="6"/>
      <c r="FH28" s="6"/>
    </row>
    <row r="29" spans="1:168" ht="15" customHeight="1" x14ac:dyDescent="0.3">
      <c r="B29" s="6" t="s">
        <v>99</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G29" s="6"/>
      <c r="FH29" s="6"/>
    </row>
    <row r="30" spans="1:168" ht="15" customHeight="1" x14ac:dyDescent="0.3">
      <c r="B30" s="6" t="s">
        <v>100</v>
      </c>
      <c r="C30" s="126"/>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27"/>
      <c r="CB30" s="127"/>
      <c r="CC30" s="127"/>
      <c r="CD30" s="127"/>
      <c r="CE30" s="127"/>
      <c r="CF30" s="127"/>
      <c r="CG30" s="127"/>
      <c r="CH30" s="127"/>
      <c r="CI30" s="127"/>
      <c r="FG30" s="127"/>
      <c r="FH30" s="127"/>
    </row>
    <row r="31" spans="1:168" ht="15" customHeight="1" x14ac:dyDescent="0.3">
      <c r="B31" s="6" t="s">
        <v>101</v>
      </c>
      <c r="C31" s="126"/>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FG31" s="127"/>
      <c r="FH31" s="127"/>
    </row>
    <row r="32" spans="1:168" ht="15" customHeight="1" x14ac:dyDescent="0.3">
      <c r="B32" s="6" t="s">
        <v>102</v>
      </c>
      <c r="C32" s="126"/>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FG32" s="127"/>
      <c r="FH32" s="127"/>
    </row>
    <row r="33" spans="2:166" ht="15" customHeight="1" x14ac:dyDescent="0.3">
      <c r="B33" s="6" t="s">
        <v>103</v>
      </c>
      <c r="C33" s="126"/>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27"/>
      <c r="CB33" s="127"/>
      <c r="CC33" s="127"/>
      <c r="CD33" s="127"/>
      <c r="CE33" s="127"/>
      <c r="CF33" s="127"/>
      <c r="CG33" s="127"/>
      <c r="CH33" s="127"/>
      <c r="CI33" s="127"/>
      <c r="FG33" s="127"/>
      <c r="FH33" s="127"/>
    </row>
    <row r="34" spans="2:166" ht="15" customHeight="1" x14ac:dyDescent="0.3">
      <c r="B34" s="6" t="s">
        <v>104</v>
      </c>
      <c r="C34" s="126"/>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FG34" s="127"/>
      <c r="FH34" s="127"/>
    </row>
    <row r="35" spans="2:166" ht="15" customHeight="1" x14ac:dyDescent="0.3">
      <c r="B35" s="6" t="s">
        <v>105</v>
      </c>
      <c r="C35" s="126"/>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FG35" s="127"/>
      <c r="FH35" s="127"/>
    </row>
    <row r="36" spans="2:166" ht="15" customHeight="1" x14ac:dyDescent="0.3">
      <c r="B36" s="6" t="s">
        <v>106</v>
      </c>
      <c r="C36" s="126"/>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FG36" s="127"/>
      <c r="FH36" s="127"/>
    </row>
    <row r="37" spans="2:166" ht="15" customHeight="1" x14ac:dyDescent="0.3">
      <c r="B37" s="4" t="s">
        <v>107</v>
      </c>
      <c r="C37" s="126"/>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FG37" s="127"/>
      <c r="FH37" s="127"/>
    </row>
    <row r="38" spans="2:166" ht="15" customHeight="1" x14ac:dyDescent="0.3">
      <c r="B38" s="6"/>
      <c r="C38" s="126"/>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FG38" s="127"/>
      <c r="FH38" s="127"/>
    </row>
    <row r="39" spans="2:166" ht="15" customHeight="1" x14ac:dyDescent="0.3">
      <c r="C39" s="1"/>
      <c r="D39" s="128"/>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G39" s="2"/>
      <c r="FH39" s="2"/>
    </row>
    <row r="40" spans="2:166" ht="15" customHeight="1" x14ac:dyDescent="0.3">
      <c r="B40" s="129"/>
      <c r="C40" s="130"/>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G40" s="2"/>
      <c r="FH40" s="2"/>
    </row>
    <row r="41" spans="2:166" ht="15" customHeight="1" x14ac:dyDescent="0.3">
      <c r="B41" s="1"/>
      <c r="C41" s="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FG41" s="131"/>
      <c r="FH41" s="131"/>
    </row>
    <row r="42" spans="2:166" s="31" customFormat="1" x14ac:dyDescent="0.3">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c r="EK42" s="132"/>
      <c r="EL42" s="132"/>
      <c r="EM42" s="132"/>
      <c r="EN42" s="132"/>
      <c r="EO42" s="132"/>
      <c r="EP42" s="132"/>
      <c r="EQ42" s="132"/>
      <c r="ER42" s="132"/>
      <c r="ES42" s="132"/>
      <c r="ET42" s="132"/>
      <c r="EU42" s="132"/>
      <c r="EV42" s="132"/>
      <c r="EW42" s="132"/>
      <c r="EX42" s="132"/>
      <c r="EY42" s="132"/>
      <c r="EZ42" s="132"/>
      <c r="FA42" s="132"/>
      <c r="FB42" s="132"/>
      <c r="FC42" s="132"/>
      <c r="FD42" s="132"/>
      <c r="FE42" s="132"/>
      <c r="FF42" s="132"/>
      <c r="FG42" s="132"/>
      <c r="FH42" s="132"/>
      <c r="FI42" s="132"/>
      <c r="FJ42" s="132"/>
    </row>
    <row r="43" spans="2:166" s="31" customFormat="1" x14ac:dyDescent="0.3">
      <c r="D43" s="132"/>
    </row>
    <row r="44" spans="2:166" s="31" customFormat="1" x14ac:dyDescent="0.3">
      <c r="D44" s="132"/>
    </row>
    <row r="45" spans="2:166" s="31" customFormat="1" x14ac:dyDescent="0.3">
      <c r="D45" s="132"/>
    </row>
    <row r="46" spans="2:166" s="31" customFormat="1" x14ac:dyDescent="0.3">
      <c r="D46" s="132"/>
    </row>
    <row r="47" spans="2:166" s="31" customFormat="1" x14ac:dyDescent="0.3">
      <c r="D47" s="132"/>
    </row>
    <row r="48" spans="2:166" s="38" customFormat="1" x14ac:dyDescent="0.3">
      <c r="D48" s="133"/>
    </row>
    <row r="49" s="38" customFormat="1" x14ac:dyDescent="0.3"/>
  </sheetData>
  <mergeCells count="25">
    <mergeCell ref="B21:C21"/>
    <mergeCell ref="FD9:FF9"/>
    <mergeCell ref="FG9:FG10"/>
    <mergeCell ref="FH9:FH10"/>
    <mergeCell ref="FI9:FI10"/>
    <mergeCell ref="FJ9:FJ10"/>
    <mergeCell ref="B20:C20"/>
    <mergeCell ref="CJ9:CU9"/>
    <mergeCell ref="CV9:DG9"/>
    <mergeCell ref="DH9:DS9"/>
    <mergeCell ref="DT9:EE9"/>
    <mergeCell ref="EF9:EQ9"/>
    <mergeCell ref="ER9:FC9"/>
    <mergeCell ref="P9:AA9"/>
    <mergeCell ref="AB9:AM9"/>
    <mergeCell ref="AN9:AY9"/>
    <mergeCell ref="AZ9:BK9"/>
    <mergeCell ref="BL9:BW9"/>
    <mergeCell ref="BX9:CI9"/>
    <mergeCell ref="D3:K3"/>
    <mergeCell ref="D4:K4"/>
    <mergeCell ref="D5:K5"/>
    <mergeCell ref="D6:K6"/>
    <mergeCell ref="B8:C8"/>
    <mergeCell ref="D9:O9"/>
  </mergeCells>
  <hyperlinks>
    <hyperlink ref="B8:C8" location="ÍNDICE!A1" display="&lt;- Volver a índice" xr:uid="{94134883-D1BE-49AE-8488-53E05876B285}"/>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E10A83B5-9258-4DD2-8797-8C51F0A051F2}">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FG11 FG13:FG21</xm:sqref>
        </x14:conditionalFormatting>
        <x14:conditionalFormatting xmlns:xm="http://schemas.microsoft.com/office/excel/2006/main">
          <x14:cfRule type="iconSet" priority="1" id="{DCEE82F7-9D11-408B-9B94-F2D8BBEDEAC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FG17:FJ18</xm:sqref>
        </x14:conditionalFormatting>
        <x14:conditionalFormatting xmlns:xm="http://schemas.microsoft.com/office/excel/2006/main">
          <x14:cfRule type="iconSet" priority="4" id="{77B05027-23FD-4E99-9756-4E2F144979D1}">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FH11:FJ11 FH13:FJ21 FG17:FG18</xm:sqref>
        </x14:conditionalFormatting>
        <x14:conditionalFormatting xmlns:xm="http://schemas.microsoft.com/office/excel/2006/main">
          <x14:cfRule type="iconSet" priority="2" id="{7ED0642A-9AAF-4908-A9E7-547CB0FF874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FK17:FK18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O45"/>
  <sheetViews>
    <sheetView showGridLines="0" zoomScale="92" zoomScaleNormal="92" workbookViewId="0">
      <pane xSplit="3" ySplit="10" topLeftCell="FA11"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62" width="13.109375" customWidth="1"/>
    <col min="163" max="165" width="16.5546875" customWidth="1"/>
    <col min="166" max="166" width="18.88671875" bestFit="1" customWidth="1"/>
  </cols>
  <sheetData>
    <row r="1" spans="2:171" ht="4.5" customHeight="1" x14ac:dyDescent="0.3"/>
    <row r="2" spans="2:171" x14ac:dyDescent="0.3">
      <c r="AH2" s="42"/>
    </row>
    <row r="3" spans="2:171" ht="18" x14ac:dyDescent="0.3">
      <c r="B3" s="29"/>
      <c r="C3" s="29"/>
      <c r="D3" s="75" t="s">
        <v>26</v>
      </c>
      <c r="E3" s="75"/>
      <c r="F3" s="75"/>
      <c r="G3" s="75"/>
      <c r="H3" s="75"/>
      <c r="I3" s="75"/>
      <c r="J3" s="75"/>
      <c r="K3" s="75"/>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7"/>
      <c r="FH3" s="7"/>
      <c r="FI3" s="7"/>
    </row>
    <row r="4" spans="2:171" ht="15.6" x14ac:dyDescent="0.3">
      <c r="B4" s="30"/>
      <c r="C4" s="30"/>
      <c r="D4" s="76" t="s">
        <v>27</v>
      </c>
      <c r="E4" s="76"/>
      <c r="F4" s="76"/>
      <c r="G4" s="76"/>
      <c r="H4" s="76"/>
      <c r="I4" s="76"/>
      <c r="J4" s="76"/>
      <c r="K4" s="76"/>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50"/>
      <c r="FH4" s="50"/>
      <c r="FI4" s="50"/>
    </row>
    <row r="5" spans="2:171" x14ac:dyDescent="0.3">
      <c r="B5" s="4"/>
      <c r="C5" s="4"/>
      <c r="D5" s="76" t="s">
        <v>75</v>
      </c>
      <c r="E5" s="76"/>
      <c r="F5" s="76"/>
      <c r="G5" s="76"/>
      <c r="H5" s="76"/>
      <c r="I5" s="76"/>
      <c r="J5" s="76"/>
      <c r="K5" s="76"/>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8"/>
      <c r="FH5" s="8"/>
      <c r="FI5" s="8"/>
    </row>
    <row r="6" spans="2:171" x14ac:dyDescent="0.3">
      <c r="D6" s="76" t="s">
        <v>31</v>
      </c>
      <c r="E6" s="76"/>
      <c r="F6" s="76"/>
      <c r="G6" s="76"/>
      <c r="H6" s="76"/>
      <c r="I6" s="76"/>
      <c r="J6" s="76"/>
      <c r="K6" s="76"/>
      <c r="AY6" s="45"/>
      <c r="AZ6" s="45"/>
      <c r="BA6" s="45"/>
      <c r="BB6" s="45"/>
      <c r="BC6" s="45"/>
      <c r="BD6" s="45"/>
      <c r="BE6" s="45"/>
      <c r="BF6" s="45"/>
      <c r="BG6" s="45"/>
      <c r="BH6" s="45"/>
      <c r="BI6" s="45"/>
      <c r="BJ6" s="45"/>
      <c r="BK6" s="45"/>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row>
    <row r="7" spans="2:171" x14ac:dyDescent="0.3">
      <c r="F7" s="51"/>
      <c r="G7" s="51"/>
      <c r="H7" s="51"/>
      <c r="I7" s="51"/>
      <c r="J7" s="51"/>
      <c r="K7" s="51"/>
      <c r="AX7" s="40"/>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row>
    <row r="8" spans="2:171" x14ac:dyDescent="0.3">
      <c r="C8" s="73" t="s">
        <v>30</v>
      </c>
      <c r="D8" s="73"/>
      <c r="FJ8" s="5"/>
    </row>
    <row r="9" spans="2:171" ht="29.25" customHeight="1" x14ac:dyDescent="0.3">
      <c r="D9" s="88" t="s">
        <v>12</v>
      </c>
      <c r="E9" s="89"/>
      <c r="F9" s="89"/>
      <c r="G9" s="89"/>
      <c r="H9" s="89"/>
      <c r="I9" s="89"/>
      <c r="J9" s="89"/>
      <c r="K9" s="89"/>
      <c r="L9" s="89"/>
      <c r="M9" s="89"/>
      <c r="N9" s="89"/>
      <c r="O9" s="90"/>
      <c r="P9" s="88" t="s">
        <v>22</v>
      </c>
      <c r="Q9" s="89"/>
      <c r="R9" s="89"/>
      <c r="S9" s="89"/>
      <c r="T9" s="89"/>
      <c r="U9" s="89"/>
      <c r="V9" s="89"/>
      <c r="W9" s="89"/>
      <c r="X9" s="89"/>
      <c r="Y9" s="89"/>
      <c r="Z9" s="89"/>
      <c r="AA9" s="90"/>
      <c r="AB9" s="91" t="s">
        <v>23</v>
      </c>
      <c r="AC9" s="92"/>
      <c r="AD9" s="92"/>
      <c r="AE9" s="92"/>
      <c r="AF9" s="92"/>
      <c r="AG9" s="92"/>
      <c r="AH9" s="92"/>
      <c r="AI9" s="92"/>
      <c r="AJ9" s="92"/>
      <c r="AK9" s="92"/>
      <c r="AL9" s="92"/>
      <c r="AM9" s="93"/>
      <c r="AN9" s="79" t="s">
        <v>24</v>
      </c>
      <c r="AO9" s="80"/>
      <c r="AP9" s="80"/>
      <c r="AQ9" s="80"/>
      <c r="AR9" s="80"/>
      <c r="AS9" s="80"/>
      <c r="AT9" s="80"/>
      <c r="AU9" s="80"/>
      <c r="AV9" s="80"/>
      <c r="AW9" s="80"/>
      <c r="AX9" s="80"/>
      <c r="AY9" s="81"/>
      <c r="AZ9" s="79" t="s">
        <v>45</v>
      </c>
      <c r="BA9" s="80"/>
      <c r="BB9" s="80"/>
      <c r="BC9" s="80"/>
      <c r="BD9" s="80"/>
      <c r="BE9" s="80"/>
      <c r="BF9" s="80"/>
      <c r="BG9" s="80"/>
      <c r="BH9" s="80"/>
      <c r="BI9" s="80"/>
      <c r="BJ9" s="80"/>
      <c r="BK9" s="81"/>
      <c r="BL9" s="79" t="s">
        <v>54</v>
      </c>
      <c r="BM9" s="80"/>
      <c r="BN9" s="80"/>
      <c r="BO9" s="80"/>
      <c r="BP9" s="80"/>
      <c r="BQ9" s="80"/>
      <c r="BR9" s="80"/>
      <c r="BS9" s="80"/>
      <c r="BT9" s="80"/>
      <c r="BU9" s="80"/>
      <c r="BV9" s="80"/>
      <c r="BW9" s="81"/>
      <c r="BX9" s="79" t="s">
        <v>56</v>
      </c>
      <c r="BY9" s="80"/>
      <c r="BZ9" s="80"/>
      <c r="CA9" s="80"/>
      <c r="CB9" s="80"/>
      <c r="CC9" s="80"/>
      <c r="CD9" s="80"/>
      <c r="CE9" s="80"/>
      <c r="CF9" s="80"/>
      <c r="CG9" s="80"/>
      <c r="CH9" s="80"/>
      <c r="CI9" s="82"/>
      <c r="CJ9" s="83" t="s">
        <v>60</v>
      </c>
      <c r="CK9" s="84"/>
      <c r="CL9" s="84"/>
      <c r="CM9" s="84"/>
      <c r="CN9" s="84"/>
      <c r="CO9" s="84"/>
      <c r="CP9" s="84"/>
      <c r="CQ9" s="84"/>
      <c r="CR9" s="84"/>
      <c r="CS9" s="84"/>
      <c r="CT9" s="84"/>
      <c r="CU9" s="82"/>
      <c r="CV9" s="79" t="s">
        <v>63</v>
      </c>
      <c r="CW9" s="80"/>
      <c r="CX9" s="80"/>
      <c r="CY9" s="80"/>
      <c r="CZ9" s="80"/>
      <c r="DA9" s="80"/>
      <c r="DB9" s="80"/>
      <c r="DC9" s="80"/>
      <c r="DD9" s="80"/>
      <c r="DE9" s="80"/>
      <c r="DF9" s="80"/>
      <c r="DG9" s="81"/>
      <c r="DH9" s="83" t="s">
        <v>65</v>
      </c>
      <c r="DI9" s="84"/>
      <c r="DJ9" s="84"/>
      <c r="DK9" s="84"/>
      <c r="DL9" s="84"/>
      <c r="DM9" s="84"/>
      <c r="DN9" s="84"/>
      <c r="DO9" s="84"/>
      <c r="DP9" s="84"/>
      <c r="DQ9" s="84"/>
      <c r="DR9" s="84"/>
      <c r="DS9" s="82"/>
      <c r="DT9" s="79">
        <v>2023</v>
      </c>
      <c r="DU9" s="80"/>
      <c r="DV9" s="80"/>
      <c r="DW9" s="80"/>
      <c r="DX9" s="80"/>
      <c r="DY9" s="80"/>
      <c r="DZ9" s="80"/>
      <c r="EA9" s="80"/>
      <c r="EB9" s="80"/>
      <c r="EC9" s="80"/>
      <c r="ED9" s="80"/>
      <c r="EE9" s="81"/>
      <c r="EF9" s="79">
        <v>2024</v>
      </c>
      <c r="EG9" s="80"/>
      <c r="EH9" s="80"/>
      <c r="EI9" s="80"/>
      <c r="EJ9" s="80"/>
      <c r="EK9" s="80"/>
      <c r="EL9" s="80"/>
      <c r="EM9" s="80"/>
      <c r="EN9" s="80"/>
      <c r="EO9" s="80"/>
      <c r="EP9" s="80"/>
      <c r="EQ9" s="81"/>
      <c r="ER9" s="79" t="s">
        <v>72</v>
      </c>
      <c r="ES9" s="80"/>
      <c r="ET9" s="80"/>
      <c r="EU9" s="80"/>
      <c r="EV9" s="80"/>
      <c r="EW9" s="80"/>
      <c r="EX9" s="80"/>
      <c r="EY9" s="80"/>
      <c r="EZ9" s="80"/>
      <c r="FA9" s="80"/>
      <c r="FB9" s="80"/>
      <c r="FC9" s="81"/>
      <c r="FD9" s="79" t="s">
        <v>73</v>
      </c>
      <c r="FE9" s="80"/>
      <c r="FF9" s="81"/>
      <c r="FG9" s="77" t="s">
        <v>55</v>
      </c>
      <c r="FH9" s="77" t="s">
        <v>32</v>
      </c>
      <c r="FI9" s="77" t="s">
        <v>25</v>
      </c>
      <c r="FJ9" s="77" t="s">
        <v>33</v>
      </c>
    </row>
    <row r="10" spans="2:171" ht="21.75" customHeight="1" x14ac:dyDescent="0.3">
      <c r="D10" s="67" t="s">
        <v>13</v>
      </c>
      <c r="E10" s="67" t="s">
        <v>0</v>
      </c>
      <c r="F10" s="67" t="s">
        <v>15</v>
      </c>
      <c r="G10" s="67" t="s">
        <v>16</v>
      </c>
      <c r="H10" s="68" t="s">
        <v>17</v>
      </c>
      <c r="I10" s="68" t="s">
        <v>14</v>
      </c>
      <c r="J10" s="68" t="s">
        <v>4</v>
      </c>
      <c r="K10" s="68" t="s">
        <v>18</v>
      </c>
      <c r="L10" s="68" t="s">
        <v>8</v>
      </c>
      <c r="M10" s="68" t="s">
        <v>9</v>
      </c>
      <c r="N10" s="69" t="s">
        <v>10</v>
      </c>
      <c r="O10" s="69" t="s">
        <v>11</v>
      </c>
      <c r="P10" s="69" t="s">
        <v>19</v>
      </c>
      <c r="Q10" s="69" t="s">
        <v>0</v>
      </c>
      <c r="R10" s="69" t="s">
        <v>15</v>
      </c>
      <c r="S10" s="69" t="s">
        <v>16</v>
      </c>
      <c r="T10" s="69" t="s">
        <v>17</v>
      </c>
      <c r="U10" s="69" t="s">
        <v>20</v>
      </c>
      <c r="V10" s="69" t="s">
        <v>4</v>
      </c>
      <c r="W10" s="69" t="s">
        <v>21</v>
      </c>
      <c r="X10" s="69" t="s">
        <v>8</v>
      </c>
      <c r="Y10" s="69" t="s">
        <v>9</v>
      </c>
      <c r="Z10" s="69" t="s">
        <v>10</v>
      </c>
      <c r="AA10" s="70" t="s">
        <v>11</v>
      </c>
      <c r="AB10" s="70" t="s">
        <v>19</v>
      </c>
      <c r="AC10" s="69" t="s">
        <v>0</v>
      </c>
      <c r="AD10" s="69" t="s">
        <v>15</v>
      </c>
      <c r="AE10" s="69" t="s">
        <v>16</v>
      </c>
      <c r="AF10" s="69" t="s">
        <v>17</v>
      </c>
      <c r="AG10" s="71" t="s">
        <v>20</v>
      </c>
      <c r="AH10" s="71" t="s">
        <v>4</v>
      </c>
      <c r="AI10" s="71" t="s">
        <v>21</v>
      </c>
      <c r="AJ10" s="71" t="s">
        <v>8</v>
      </c>
      <c r="AK10" s="71" t="s">
        <v>9</v>
      </c>
      <c r="AL10" s="71" t="s">
        <v>10</v>
      </c>
      <c r="AM10" s="71" t="s">
        <v>11</v>
      </c>
      <c r="AN10" s="71" t="s">
        <v>19</v>
      </c>
      <c r="AO10" s="71" t="s">
        <v>0</v>
      </c>
      <c r="AP10" s="71" t="s">
        <v>15</v>
      </c>
      <c r="AQ10" s="71" t="s">
        <v>38</v>
      </c>
      <c r="AR10" s="71" t="s">
        <v>17</v>
      </c>
      <c r="AS10" s="71" t="s">
        <v>20</v>
      </c>
      <c r="AT10" s="71" t="s">
        <v>4</v>
      </c>
      <c r="AU10" s="71" t="s">
        <v>21</v>
      </c>
      <c r="AV10" s="71" t="s">
        <v>8</v>
      </c>
      <c r="AW10" s="71" t="s">
        <v>9</v>
      </c>
      <c r="AX10" s="71" t="s">
        <v>39</v>
      </c>
      <c r="AY10" s="71" t="s">
        <v>49</v>
      </c>
      <c r="AZ10" s="71" t="s">
        <v>19</v>
      </c>
      <c r="BA10" s="71" t="s">
        <v>0</v>
      </c>
      <c r="BB10" s="71" t="s">
        <v>15</v>
      </c>
      <c r="BC10" s="71" t="s">
        <v>50</v>
      </c>
      <c r="BD10" s="71" t="s">
        <v>17</v>
      </c>
      <c r="BE10" s="71" t="s">
        <v>20</v>
      </c>
      <c r="BF10" s="71" t="s">
        <v>4</v>
      </c>
      <c r="BG10" s="71" t="s">
        <v>21</v>
      </c>
      <c r="BH10" s="71" t="s">
        <v>8</v>
      </c>
      <c r="BI10" s="71" t="s">
        <v>9</v>
      </c>
      <c r="BJ10" s="71" t="s">
        <v>10</v>
      </c>
      <c r="BK10" s="71" t="s">
        <v>11</v>
      </c>
      <c r="BL10" s="71" t="s">
        <v>19</v>
      </c>
      <c r="BM10" s="71" t="s">
        <v>0</v>
      </c>
      <c r="BN10" s="71" t="s">
        <v>15</v>
      </c>
      <c r="BO10" s="71" t="s">
        <v>16</v>
      </c>
      <c r="BP10" s="71" t="s">
        <v>17</v>
      </c>
      <c r="BQ10" s="71" t="s">
        <v>20</v>
      </c>
      <c r="BR10" s="71" t="s">
        <v>4</v>
      </c>
      <c r="BS10" s="71" t="s">
        <v>21</v>
      </c>
      <c r="BT10" s="71" t="s">
        <v>8</v>
      </c>
      <c r="BU10" s="71" t="s">
        <v>9</v>
      </c>
      <c r="BV10" s="71" t="s">
        <v>39</v>
      </c>
      <c r="BW10" s="71" t="s">
        <v>11</v>
      </c>
      <c r="BX10" s="72" t="s">
        <v>13</v>
      </c>
      <c r="BY10" s="72" t="s">
        <v>57</v>
      </c>
      <c r="BZ10" s="72" t="s">
        <v>58</v>
      </c>
      <c r="CA10" s="72" t="s">
        <v>38</v>
      </c>
      <c r="CB10" s="72" t="s">
        <v>47</v>
      </c>
      <c r="CC10" s="72" t="s">
        <v>20</v>
      </c>
      <c r="CD10" s="72" t="s">
        <v>4</v>
      </c>
      <c r="CE10" s="72" t="s">
        <v>21</v>
      </c>
      <c r="CF10" s="72" t="s">
        <v>8</v>
      </c>
      <c r="CG10" s="72" t="s">
        <v>59</v>
      </c>
      <c r="CH10" s="72" t="s">
        <v>10</v>
      </c>
      <c r="CI10" s="71" t="s">
        <v>61</v>
      </c>
      <c r="CJ10" s="71" t="s">
        <v>19</v>
      </c>
      <c r="CK10" s="71" t="s">
        <v>57</v>
      </c>
      <c r="CL10" s="71" t="s">
        <v>58</v>
      </c>
      <c r="CM10" s="71" t="s">
        <v>16</v>
      </c>
      <c r="CN10" s="71" t="s">
        <v>17</v>
      </c>
      <c r="CO10" s="71" t="s">
        <v>20</v>
      </c>
      <c r="CP10" s="71" t="s">
        <v>4</v>
      </c>
      <c r="CQ10" s="71" t="s">
        <v>18</v>
      </c>
      <c r="CR10" s="71" t="s">
        <v>62</v>
      </c>
      <c r="CS10" s="71" t="s">
        <v>9</v>
      </c>
      <c r="CT10" s="71" t="s">
        <v>39</v>
      </c>
      <c r="CU10" s="71" t="s">
        <v>11</v>
      </c>
      <c r="CV10" s="71" t="s">
        <v>19</v>
      </c>
      <c r="CW10" s="71" t="s">
        <v>0</v>
      </c>
      <c r="CX10" s="71" t="s">
        <v>15</v>
      </c>
      <c r="CY10" s="71" t="s">
        <v>16</v>
      </c>
      <c r="CZ10" s="71" t="s">
        <v>64</v>
      </c>
      <c r="DA10" s="71" t="s">
        <v>20</v>
      </c>
      <c r="DB10" s="71" t="s">
        <v>4</v>
      </c>
      <c r="DC10" s="71" t="s">
        <v>21</v>
      </c>
      <c r="DD10" s="71" t="s">
        <v>8</v>
      </c>
      <c r="DE10" s="71" t="s">
        <v>9</v>
      </c>
      <c r="DF10" s="71" t="s">
        <v>10</v>
      </c>
      <c r="DG10" s="71" t="s">
        <v>11</v>
      </c>
      <c r="DH10" s="71" t="s">
        <v>19</v>
      </c>
      <c r="DI10" s="71" t="s">
        <v>0</v>
      </c>
      <c r="DJ10" s="71" t="s">
        <v>15</v>
      </c>
      <c r="DK10" s="71" t="s">
        <v>16</v>
      </c>
      <c r="DL10" s="71" t="s">
        <v>17</v>
      </c>
      <c r="DM10" s="71" t="s">
        <v>20</v>
      </c>
      <c r="DN10" s="71" t="s">
        <v>66</v>
      </c>
      <c r="DO10" s="71" t="s">
        <v>21</v>
      </c>
      <c r="DP10" s="71" t="s">
        <v>8</v>
      </c>
      <c r="DQ10" s="71" t="s">
        <v>9</v>
      </c>
      <c r="DR10" s="71" t="s">
        <v>10</v>
      </c>
      <c r="DS10" s="71" t="s">
        <v>11</v>
      </c>
      <c r="DT10" s="71" t="s">
        <v>19</v>
      </c>
      <c r="DU10" s="71" t="s">
        <v>0</v>
      </c>
      <c r="DV10" s="71" t="s">
        <v>15</v>
      </c>
      <c r="DW10" s="71" t="s">
        <v>16</v>
      </c>
      <c r="DX10" s="71" t="s">
        <v>17</v>
      </c>
      <c r="DY10" s="71" t="s">
        <v>20</v>
      </c>
      <c r="DZ10" s="71" t="s">
        <v>4</v>
      </c>
      <c r="EA10" s="71" t="s">
        <v>21</v>
      </c>
      <c r="EB10" s="71" t="s">
        <v>8</v>
      </c>
      <c r="EC10" s="71" t="s">
        <v>9</v>
      </c>
      <c r="ED10" s="71" t="s">
        <v>39</v>
      </c>
      <c r="EE10" s="71" t="s">
        <v>11</v>
      </c>
      <c r="EF10" s="71" t="s">
        <v>19</v>
      </c>
      <c r="EG10" s="71" t="s">
        <v>0</v>
      </c>
      <c r="EH10" s="71" t="s">
        <v>15</v>
      </c>
      <c r="EI10" s="71" t="s">
        <v>16</v>
      </c>
      <c r="EJ10" s="71" t="s">
        <v>17</v>
      </c>
      <c r="EK10" s="71" t="s">
        <v>20</v>
      </c>
      <c r="EL10" s="71" t="s">
        <v>4</v>
      </c>
      <c r="EM10" s="71" t="s">
        <v>18</v>
      </c>
      <c r="EN10" s="71" t="s">
        <v>8</v>
      </c>
      <c r="EO10" s="71" t="s">
        <v>9</v>
      </c>
      <c r="EP10" s="71" t="s">
        <v>10</v>
      </c>
      <c r="EQ10" s="71" t="s">
        <v>11</v>
      </c>
      <c r="ER10" s="71" t="s">
        <v>13</v>
      </c>
      <c r="ES10" s="71" t="s">
        <v>0</v>
      </c>
      <c r="ET10" s="71" t="s">
        <v>15</v>
      </c>
      <c r="EU10" s="71" t="s">
        <v>16</v>
      </c>
      <c r="EV10" s="71" t="s">
        <v>17</v>
      </c>
      <c r="EW10" s="71" t="s">
        <v>20</v>
      </c>
      <c r="EX10" s="71" t="s">
        <v>4</v>
      </c>
      <c r="EY10" s="71" t="s">
        <v>21</v>
      </c>
      <c r="EZ10" s="71" t="s">
        <v>8</v>
      </c>
      <c r="FA10" s="71" t="s">
        <v>59</v>
      </c>
      <c r="FB10" s="71" t="s">
        <v>10</v>
      </c>
      <c r="FC10" s="71" t="s">
        <v>11</v>
      </c>
      <c r="FD10" s="71" t="s">
        <v>19</v>
      </c>
      <c r="FE10" s="71" t="s">
        <v>0</v>
      </c>
      <c r="FF10" s="71" t="s">
        <v>76</v>
      </c>
      <c r="FG10" s="78"/>
      <c r="FH10" s="78"/>
      <c r="FI10" s="78"/>
      <c r="FJ10" s="78"/>
    </row>
    <row r="11" spans="2:171" s="10" customFormat="1" x14ac:dyDescent="0.3">
      <c r="B11" s="11" t="s">
        <v>51</v>
      </c>
      <c r="C11" s="12"/>
      <c r="D11" s="13">
        <v>58184.451869952158</v>
      </c>
      <c r="E11" s="13">
        <v>60031.156642752467</v>
      </c>
      <c r="F11" s="13">
        <v>61659.068922741732</v>
      </c>
      <c r="G11" s="37">
        <v>63302.58646493253</v>
      </c>
      <c r="H11" s="37">
        <v>64984.65501304534</v>
      </c>
      <c r="I11" s="37">
        <v>66594.947313045297</v>
      </c>
      <c r="J11" s="37">
        <v>68227.121203045303</v>
      </c>
      <c r="K11" s="37">
        <v>69878.571503045299</v>
      </c>
      <c r="L11" s="37">
        <v>71559.8857230453</v>
      </c>
      <c r="M11" s="37">
        <v>73496.895000000004</v>
      </c>
      <c r="N11" s="37">
        <v>75270.690563045297</v>
      </c>
      <c r="O11" s="37">
        <v>77059.613273045296</v>
      </c>
      <c r="P11" s="37">
        <v>79517.903083045327</v>
      </c>
      <c r="Q11" s="37">
        <v>82146.581643045341</v>
      </c>
      <c r="R11" s="37">
        <v>84738.281443045329</v>
      </c>
      <c r="S11" s="37">
        <v>75694.617239999992</v>
      </c>
      <c r="T11" s="37">
        <v>79723.219169999997</v>
      </c>
      <c r="U11" s="37">
        <v>79805.903569999995</v>
      </c>
      <c r="V11" s="37">
        <v>95602.29333</v>
      </c>
      <c r="W11" s="37">
        <v>95714.932620000007</v>
      </c>
      <c r="X11" s="37">
        <v>98472.872400000007</v>
      </c>
      <c r="Y11" s="37">
        <v>103986.91131</v>
      </c>
      <c r="Z11" s="37">
        <v>104010.87256999999</v>
      </c>
      <c r="AA11" s="37">
        <v>106931.24959000001</v>
      </c>
      <c r="AB11" s="37">
        <v>112456.00290000001</v>
      </c>
      <c r="AC11" s="37">
        <v>115576.09595999999</v>
      </c>
      <c r="AD11" s="37">
        <v>118624.55781</v>
      </c>
      <c r="AE11" s="37">
        <v>121572.40184999999</v>
      </c>
      <c r="AF11" s="37">
        <v>124653.78395</v>
      </c>
      <c r="AG11" s="37">
        <v>127626.36520999999</v>
      </c>
      <c r="AH11" s="37">
        <v>130734.94763</v>
      </c>
      <c r="AI11" s="37">
        <v>134051.74841</v>
      </c>
      <c r="AJ11" s="37">
        <v>137047.88303</v>
      </c>
      <c r="AK11" s="37">
        <v>140163.92546999999</v>
      </c>
      <c r="AL11" s="37">
        <v>143273.21662999998</v>
      </c>
      <c r="AM11" s="37">
        <v>146370.68049</v>
      </c>
      <c r="AN11" s="37">
        <v>149411.21291</v>
      </c>
      <c r="AO11" s="37">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49">
        <v>342935.64020999998</v>
      </c>
      <c r="BZ11" s="49">
        <v>353850</v>
      </c>
      <c r="CA11" s="49">
        <v>353992</v>
      </c>
      <c r="CB11" s="49">
        <v>359643.57799999998</v>
      </c>
      <c r="CC11" s="49">
        <v>365322.63381000003</v>
      </c>
      <c r="CD11" s="49">
        <v>371335.58199999999</v>
      </c>
      <c r="CE11" s="49">
        <v>377333.32714000001</v>
      </c>
      <c r="CF11" s="49">
        <v>383175</v>
      </c>
      <c r="CG11" s="49">
        <v>389235.59213</v>
      </c>
      <c r="CH11" s="49">
        <v>395609.05676000001</v>
      </c>
      <c r="CI11" s="49">
        <v>411765.85243000003</v>
      </c>
      <c r="CJ11" s="49">
        <v>411946.16123000003</v>
      </c>
      <c r="CK11" s="49">
        <v>418227.66969999997</v>
      </c>
      <c r="CL11" s="49">
        <v>430667.85499999998</v>
      </c>
      <c r="CM11" s="49">
        <v>431024.61433000001</v>
      </c>
      <c r="CN11" s="49">
        <v>431024.61433000001</v>
      </c>
      <c r="CO11" s="49">
        <v>431024.61433000001</v>
      </c>
      <c r="CP11" s="49">
        <v>450827.95924</v>
      </c>
      <c r="CQ11" s="49">
        <v>462277.23356999998</v>
      </c>
      <c r="CR11" s="49">
        <v>462996.25101000001</v>
      </c>
      <c r="CS11" s="49">
        <v>475057.08323000005</v>
      </c>
      <c r="CT11" s="49">
        <v>482544.16811000003</v>
      </c>
      <c r="CU11" s="49">
        <v>489858.94851000002</v>
      </c>
      <c r="CV11" s="49">
        <v>496246.48700000002</v>
      </c>
      <c r="CW11" s="49">
        <v>496246.48700000002</v>
      </c>
      <c r="CX11" s="49">
        <v>496743.32387000002</v>
      </c>
      <c r="CY11" s="49">
        <v>519249.83013000002</v>
      </c>
      <c r="CZ11" s="49">
        <v>527284.24491999997</v>
      </c>
      <c r="DA11" s="49">
        <v>541702.96473000001</v>
      </c>
      <c r="DB11" s="49">
        <v>543127.83048999996</v>
      </c>
      <c r="DC11" s="49">
        <v>559631.50416999997</v>
      </c>
      <c r="DD11" s="49">
        <v>567716.48702</v>
      </c>
      <c r="DE11" s="49">
        <v>567792.17038000003</v>
      </c>
      <c r="DF11" s="49">
        <v>584757.46062999999</v>
      </c>
      <c r="DG11" s="49">
        <v>603816.86094000004</v>
      </c>
      <c r="DH11" s="49">
        <v>610442.67862000002</v>
      </c>
      <c r="DI11" s="49">
        <v>619931.09149000002</v>
      </c>
      <c r="DJ11" s="49">
        <v>630857.01391999994</v>
      </c>
      <c r="DK11" s="49">
        <v>639579.33033999999</v>
      </c>
      <c r="DL11" s="49">
        <v>644788.44276000001</v>
      </c>
      <c r="DM11" s="49">
        <v>655936.55001000001</v>
      </c>
      <c r="DN11" s="49">
        <v>668404.23346000002</v>
      </c>
      <c r="DO11" s="49">
        <v>676764.38176000002</v>
      </c>
      <c r="DP11" s="49">
        <v>686981.25566000002</v>
      </c>
      <c r="DQ11" s="49">
        <v>699512.62278999994</v>
      </c>
      <c r="DR11" s="49">
        <v>710107.50395000004</v>
      </c>
      <c r="DS11" s="49">
        <v>732149.70817999996</v>
      </c>
      <c r="DT11" s="49">
        <v>742206.03165000002</v>
      </c>
      <c r="DU11" s="49">
        <v>750379.05588999996</v>
      </c>
      <c r="DV11" s="49">
        <v>763550.22240999993</v>
      </c>
      <c r="DW11" s="49">
        <v>774256.76674999995</v>
      </c>
      <c r="DX11" s="49">
        <v>785099.54371</v>
      </c>
      <c r="DY11" s="49">
        <v>796061.62708000001</v>
      </c>
      <c r="DZ11" s="49">
        <v>806504.16313999996</v>
      </c>
      <c r="EA11" s="49">
        <v>818925.21349999995</v>
      </c>
      <c r="EB11" s="49">
        <v>829980.51350999996</v>
      </c>
      <c r="EC11" s="49">
        <v>841188.29733000009</v>
      </c>
      <c r="ED11" s="49">
        <v>852191.20634999999</v>
      </c>
      <c r="EE11" s="49">
        <v>896955.73901999998</v>
      </c>
      <c r="EF11" s="49">
        <v>907890.20322999998</v>
      </c>
      <c r="EG11" s="49">
        <v>918193.93814999994</v>
      </c>
      <c r="EH11" s="49">
        <v>919521.36231</v>
      </c>
      <c r="EI11" s="49">
        <v>940062.18940999999</v>
      </c>
      <c r="EJ11" s="49">
        <v>953307.29535000003</v>
      </c>
      <c r="EK11" s="49">
        <v>964922.88237000001</v>
      </c>
      <c r="EL11" s="49">
        <v>976997.01370000001</v>
      </c>
      <c r="EM11" s="49">
        <v>988677.90541999997</v>
      </c>
      <c r="EN11" s="49">
        <v>990290.44192000001</v>
      </c>
      <c r="EO11" s="49">
        <v>1011742.85982</v>
      </c>
      <c r="EP11" s="49">
        <v>1018908.6045</v>
      </c>
      <c r="EQ11" s="49">
        <v>1069264.5817799999</v>
      </c>
      <c r="ER11" s="49">
        <v>1078525.4298099999</v>
      </c>
      <c r="ES11" s="49">
        <v>1093604.24627</v>
      </c>
      <c r="ET11" s="49">
        <v>1105968.39757</v>
      </c>
      <c r="EU11" s="49">
        <v>1118338.96581</v>
      </c>
      <c r="EV11" s="49">
        <v>1131717.82681</v>
      </c>
      <c r="EW11" s="49">
        <v>1144516.9897499999</v>
      </c>
      <c r="EX11" s="49">
        <v>1158479.0928</v>
      </c>
      <c r="EY11" s="49">
        <v>1171998.9542699999</v>
      </c>
      <c r="EZ11" s="49">
        <v>1185172.1943399999</v>
      </c>
      <c r="FA11" s="49">
        <v>1198464.4178900002</v>
      </c>
      <c r="FB11" s="49">
        <v>1212127.51877</v>
      </c>
      <c r="FC11" s="49">
        <v>1215800.7501600001</v>
      </c>
      <c r="FD11" s="49">
        <v>1239154.1040899998</v>
      </c>
      <c r="FE11" s="49">
        <v>1243232.4263299999</v>
      </c>
      <c r="FF11" s="49">
        <v>1257044.0784400001</v>
      </c>
      <c r="FG11" s="61">
        <v>1.1109469007956951E-2</v>
      </c>
      <c r="FH11" s="61">
        <v>1.0771764178629573E-2</v>
      </c>
      <c r="FI11" s="61">
        <v>0.1366003596503651</v>
      </c>
      <c r="FJ11" s="61">
        <v>0.17416091062415129</v>
      </c>
    </row>
    <row r="12" spans="2:171"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7"/>
      <c r="DG12" s="27"/>
      <c r="DH12" s="27"/>
      <c r="DI12" s="27"/>
      <c r="DJ12" s="27"/>
      <c r="DK12" s="27"/>
      <c r="DL12" s="27"/>
      <c r="DM12" s="27"/>
      <c r="DN12" s="65"/>
      <c r="DO12" s="27"/>
      <c r="DP12" s="27"/>
      <c r="DQ12" s="65"/>
      <c r="DR12" s="65"/>
      <c r="DS12" s="65"/>
      <c r="DT12" s="65"/>
      <c r="DU12" s="65"/>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64"/>
      <c r="FH12" s="64"/>
      <c r="FI12" s="64"/>
      <c r="FJ12" s="64"/>
    </row>
    <row r="13" spans="2:171"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3">
        <v>6033785.7173599247</v>
      </c>
      <c r="AQ13" s="43">
        <v>6034159.8264498897</v>
      </c>
      <c r="AR13" s="43">
        <v>6039616.1374298809</v>
      </c>
      <c r="AS13" s="43">
        <v>6104674.2571898885</v>
      </c>
      <c r="AT13" s="43">
        <v>6797547.0509398803</v>
      </c>
      <c r="AU13" s="43">
        <v>7167612.3286392102</v>
      </c>
      <c r="AV13" s="43">
        <v>7237238.2432192005</v>
      </c>
      <c r="AW13" s="43">
        <v>7621940.9328191997</v>
      </c>
      <c r="AX13" s="43">
        <v>7683687.4256091202</v>
      </c>
      <c r="AY13" s="43">
        <v>7854690.4719392676</v>
      </c>
      <c r="AZ13" s="43">
        <v>7944675.9574392773</v>
      </c>
      <c r="BA13" s="43">
        <v>7952402.1517692758</v>
      </c>
      <c r="BB13" s="43">
        <v>8188998.6515392596</v>
      </c>
      <c r="BC13" s="43">
        <v>8327296.0919291005</v>
      </c>
      <c r="BD13" s="43">
        <v>8382825.338679119</v>
      </c>
      <c r="BE13" s="43">
        <v>8820931.9798204713</v>
      </c>
      <c r="BF13" s="43">
        <v>8944674.7959902938</v>
      </c>
      <c r="BG13" s="43">
        <v>9012333.877000276</v>
      </c>
      <c r="BH13" s="43">
        <v>9097042.2979502864</v>
      </c>
      <c r="BI13" s="43">
        <v>9207082.7438497264</v>
      </c>
      <c r="BJ13" s="43">
        <v>9263277.6736496966</v>
      </c>
      <c r="BK13" s="43">
        <v>9467314.7966396101</v>
      </c>
      <c r="BL13" s="43">
        <v>9471372</v>
      </c>
      <c r="BM13" s="43">
        <v>9612684</v>
      </c>
      <c r="BN13" s="43">
        <v>9834111</v>
      </c>
      <c r="BO13" s="43">
        <v>9834111</v>
      </c>
      <c r="BP13" s="43">
        <v>10172462.738829</v>
      </c>
      <c r="BQ13" s="43">
        <v>10291946.489300011</v>
      </c>
      <c r="BR13" s="43">
        <v>10381282.229</v>
      </c>
      <c r="BS13" s="43">
        <v>10428582.952649999</v>
      </c>
      <c r="BT13" s="43">
        <v>10505666.79851</v>
      </c>
      <c r="BU13" s="43">
        <v>10656719</v>
      </c>
      <c r="BV13" s="43">
        <v>10700253.557199998</v>
      </c>
      <c r="BW13" s="43">
        <v>10834565.302990001</v>
      </c>
      <c r="BX13" s="48">
        <v>10932183.21221</v>
      </c>
      <c r="BY13" s="48">
        <v>11043552.81923</v>
      </c>
      <c r="BZ13" s="48">
        <v>11120575</v>
      </c>
      <c r="CA13" s="48">
        <v>11263888.627540002</v>
      </c>
      <c r="CB13" s="48">
        <v>11330806.897559999</v>
      </c>
      <c r="CC13" s="48">
        <v>11475039.18107</v>
      </c>
      <c r="CD13" s="48">
        <v>11622845.66577</v>
      </c>
      <c r="CE13" s="48">
        <v>11841951.364</v>
      </c>
      <c r="CF13" s="48">
        <v>11924592.456209999</v>
      </c>
      <c r="CG13" s="48">
        <v>12070250.490370002</v>
      </c>
      <c r="CH13" s="48">
        <v>12224445.488879999</v>
      </c>
      <c r="CI13" s="48">
        <v>12464238.06718</v>
      </c>
      <c r="CJ13" s="48">
        <v>12607294.989049999</v>
      </c>
      <c r="CK13" s="48">
        <v>12723131.977799999</v>
      </c>
      <c r="CL13" s="48">
        <v>12610784.792239999</v>
      </c>
      <c r="CM13" s="48">
        <v>12603551.075059999</v>
      </c>
      <c r="CN13" s="48">
        <v>12568559.29129</v>
      </c>
      <c r="CO13" s="48">
        <v>12662695.69651</v>
      </c>
      <c r="CP13" s="48">
        <v>12796841.19351</v>
      </c>
      <c r="CQ13" s="48">
        <v>12990171.66323</v>
      </c>
      <c r="CR13" s="48">
        <v>13214711.75333</v>
      </c>
      <c r="CS13" s="48">
        <v>13505082.534260001</v>
      </c>
      <c r="CT13" s="48">
        <v>13680657.458309999</v>
      </c>
      <c r="CU13" s="48">
        <v>14195072.584100001</v>
      </c>
      <c r="CV13" s="48">
        <v>14416522.054100001</v>
      </c>
      <c r="CW13" s="48">
        <v>14594171.501219999</v>
      </c>
      <c r="CX13" s="48">
        <v>14873402.61671</v>
      </c>
      <c r="CY13" s="48">
        <v>15044808.743700001</v>
      </c>
      <c r="CZ13" s="48">
        <v>15394845.403999999</v>
      </c>
      <c r="DA13" s="48">
        <v>15670018.63614</v>
      </c>
      <c r="DB13" s="48">
        <v>15865181.216379998</v>
      </c>
      <c r="DC13" s="48">
        <v>16162837.552680001</v>
      </c>
      <c r="DD13" s="48">
        <v>16433115.41736</v>
      </c>
      <c r="DE13" s="48">
        <v>16774947.509540001</v>
      </c>
      <c r="DF13" s="48">
        <v>16989898.577830002</v>
      </c>
      <c r="DG13" s="48">
        <v>17520234.28382</v>
      </c>
      <c r="DH13" s="48">
        <v>17706196.63287</v>
      </c>
      <c r="DI13" s="48">
        <v>18009190.558529999</v>
      </c>
      <c r="DJ13" s="48">
        <v>18364561.82866</v>
      </c>
      <c r="DK13" s="48">
        <v>18699745.675169997</v>
      </c>
      <c r="DL13" s="48">
        <v>19082114.660259999</v>
      </c>
      <c r="DM13" s="48">
        <v>19386281.577209998</v>
      </c>
      <c r="DN13" s="48">
        <v>19561092.494279999</v>
      </c>
      <c r="DO13" s="48">
        <v>19788354.068150003</v>
      </c>
      <c r="DP13" s="48">
        <v>19915699.918470003</v>
      </c>
      <c r="DQ13" s="48">
        <v>19938875.800810002</v>
      </c>
      <c r="DR13" s="48">
        <v>20000215.280040003</v>
      </c>
      <c r="DS13" s="48">
        <v>20193708.541660007</v>
      </c>
      <c r="DT13" s="48">
        <v>20358698.79338</v>
      </c>
      <c r="DU13" s="48">
        <v>20455625.199710004</v>
      </c>
      <c r="DV13" s="55">
        <v>20725498.19616</v>
      </c>
      <c r="DW13" s="55">
        <v>20960280.439890005</v>
      </c>
      <c r="DX13" s="55">
        <v>21110919.928040002</v>
      </c>
      <c r="DY13" s="55">
        <v>21185038.094120007</v>
      </c>
      <c r="DZ13" s="55">
        <v>21297682.788160004</v>
      </c>
      <c r="EA13" s="55">
        <v>21425880.525619999</v>
      </c>
      <c r="EB13" s="55">
        <v>21455478.07037</v>
      </c>
      <c r="EC13" s="55">
        <v>21533156.35013001</v>
      </c>
      <c r="ED13" s="55">
        <v>21520561.930240002</v>
      </c>
      <c r="EE13" s="55">
        <v>21662758.184150003</v>
      </c>
      <c r="EF13" s="55">
        <v>21729050.718430005</v>
      </c>
      <c r="EG13" s="55">
        <v>21883846.53822</v>
      </c>
      <c r="EH13" s="55">
        <v>21936338.309390001</v>
      </c>
      <c r="EI13" s="55">
        <v>21987913.862620007</v>
      </c>
      <c r="EJ13" s="55">
        <v>22099703.778300002</v>
      </c>
      <c r="EK13" s="55">
        <v>22179272.2623</v>
      </c>
      <c r="EL13" s="55">
        <v>22272060.713319998</v>
      </c>
      <c r="EM13" s="55">
        <v>22498294.2223</v>
      </c>
      <c r="EN13" s="55">
        <v>22678887.270020001</v>
      </c>
      <c r="EO13" s="55">
        <v>22881463.684749998</v>
      </c>
      <c r="EP13" s="55">
        <v>23071505.32014</v>
      </c>
      <c r="EQ13" s="55">
        <v>23372396.05706</v>
      </c>
      <c r="ER13" s="55">
        <v>23764542.774950001</v>
      </c>
      <c r="ES13" s="55">
        <v>24125104.60647</v>
      </c>
      <c r="ET13" s="55">
        <v>24478593.482900001</v>
      </c>
      <c r="EU13" s="55">
        <v>24816027.166139998</v>
      </c>
      <c r="EV13" s="55">
        <v>25151189.2542</v>
      </c>
      <c r="EW13" s="55">
        <v>25469642.078849997</v>
      </c>
      <c r="EX13" s="55">
        <v>25770320.774590001</v>
      </c>
      <c r="EY13" s="55">
        <v>25762724.672060002</v>
      </c>
      <c r="EZ13" s="55">
        <v>26001705.292640001</v>
      </c>
      <c r="FA13" s="55">
        <v>26204227.358790006</v>
      </c>
      <c r="FB13" s="55">
        <v>26426184.634740006</v>
      </c>
      <c r="FC13" s="55">
        <v>26671052.232320003</v>
      </c>
      <c r="FD13" s="55">
        <v>26809815.77386</v>
      </c>
      <c r="FE13" s="55">
        <v>26891075.965550009</v>
      </c>
      <c r="FF13" s="55">
        <v>27042696.05443</v>
      </c>
      <c r="FG13" s="62">
        <v>5.6383050300490289E-3</v>
      </c>
      <c r="FH13" s="62">
        <v>8.8205172942272814E-3</v>
      </c>
      <c r="FI13" s="62">
        <v>0.10474877052561049</v>
      </c>
      <c r="FJ13" s="62">
        <v>0.13520176697473985</v>
      </c>
      <c r="FO13" s="74"/>
    </row>
    <row r="14" spans="2:171" s="10" customFormat="1" x14ac:dyDescent="0.3">
      <c r="B14" s="17" t="s">
        <v>5</v>
      </c>
      <c r="C14" s="18"/>
      <c r="D14" s="19">
        <v>1804928.9750800005</v>
      </c>
      <c r="E14" s="19">
        <v>1818092.9893500002</v>
      </c>
      <c r="F14" s="19">
        <v>1838882.2760099999</v>
      </c>
      <c r="G14" s="19">
        <v>1888841.0684499999</v>
      </c>
      <c r="H14" s="19">
        <v>1908856.8495599998</v>
      </c>
      <c r="I14" s="19">
        <v>1928266.26926</v>
      </c>
      <c r="J14" s="19">
        <v>1942746.59996</v>
      </c>
      <c r="K14" s="19">
        <v>1976729.3110499999</v>
      </c>
      <c r="L14" s="19">
        <v>1980276.2141</v>
      </c>
      <c r="M14" s="19">
        <v>1992424.2000500001</v>
      </c>
      <c r="N14" s="19">
        <v>2016577.0013300001</v>
      </c>
      <c r="O14" s="19">
        <v>2086757.93539</v>
      </c>
      <c r="P14" s="19">
        <v>2084481.8289000001</v>
      </c>
      <c r="Q14" s="19">
        <v>2229654.6423741402</v>
      </c>
      <c r="R14" s="19">
        <v>2204263.3203039798</v>
      </c>
      <c r="S14" s="19">
        <v>2274534.6327024298</v>
      </c>
      <c r="T14" s="19">
        <v>2271800.1486656298</v>
      </c>
      <c r="U14" s="19">
        <v>2280061.8121551299</v>
      </c>
      <c r="V14" s="19">
        <v>2298877.86520566</v>
      </c>
      <c r="W14" s="19">
        <v>2326729.5673905299</v>
      </c>
      <c r="X14" s="19">
        <v>2330316.82224845</v>
      </c>
      <c r="Y14" s="19">
        <v>2361377.7087599998</v>
      </c>
      <c r="Z14" s="19">
        <v>2355390.1125400001</v>
      </c>
      <c r="AA14" s="19">
        <v>2439641.0196699998</v>
      </c>
      <c r="AB14" s="19">
        <v>2486283.7650000001</v>
      </c>
      <c r="AC14" s="19">
        <v>2494984.378</v>
      </c>
      <c r="AD14" s="19">
        <v>2512222.7680000002</v>
      </c>
      <c r="AE14" s="19">
        <v>2560018</v>
      </c>
      <c r="AF14" s="19">
        <v>2664808</v>
      </c>
      <c r="AG14" s="19">
        <v>2713593.2485999898</v>
      </c>
      <c r="AH14" s="19">
        <v>2713413.9991599997</v>
      </c>
      <c r="AI14" s="19">
        <v>2742885</v>
      </c>
      <c r="AJ14" s="19">
        <v>2731743</v>
      </c>
      <c r="AK14" s="19">
        <v>2722032</v>
      </c>
      <c r="AL14" s="19">
        <v>2693421</v>
      </c>
      <c r="AM14" s="19">
        <v>2591087</v>
      </c>
      <c r="AN14" s="19">
        <v>2587626</v>
      </c>
      <c r="AO14" s="19">
        <v>2611484.7750799987</v>
      </c>
      <c r="AP14" s="19">
        <v>2576239.6541598663</v>
      </c>
      <c r="AQ14" s="19">
        <v>2573381.4469098803</v>
      </c>
      <c r="AR14" s="19">
        <v>2605950.9344798899</v>
      </c>
      <c r="AS14" s="19">
        <v>2618573.8576698801</v>
      </c>
      <c r="AT14" s="19">
        <v>2941827.6113798898</v>
      </c>
      <c r="AU14" s="19">
        <v>3053984.3348996202</v>
      </c>
      <c r="AV14" s="19">
        <v>3057006.9646596336</v>
      </c>
      <c r="AW14" s="19">
        <v>3052545.9473796301</v>
      </c>
      <c r="AX14" s="19">
        <v>3111327.727209643</v>
      </c>
      <c r="AY14" s="19">
        <v>3176874.7111796234</v>
      </c>
      <c r="AZ14" s="19">
        <v>3182904.0107096098</v>
      </c>
      <c r="BA14" s="19">
        <v>3184830.8533296105</v>
      </c>
      <c r="BB14" s="19">
        <v>3703331.8106996398</v>
      </c>
      <c r="BC14" s="19">
        <v>3752601.0873296605</v>
      </c>
      <c r="BD14" s="19">
        <v>3770609.9607096589</v>
      </c>
      <c r="BE14" s="19">
        <v>3899704.3861396643</v>
      </c>
      <c r="BF14" s="19">
        <v>3923480.3097196799</v>
      </c>
      <c r="BG14" s="19">
        <v>3972863.6854796973</v>
      </c>
      <c r="BH14" s="19">
        <v>3978451.6989496965</v>
      </c>
      <c r="BI14" s="19">
        <v>4029837.2830997775</v>
      </c>
      <c r="BJ14" s="19">
        <v>4029305.9075997621</v>
      </c>
      <c r="BK14" s="19">
        <v>4125703.73379975</v>
      </c>
      <c r="BL14" s="19">
        <v>4125151</v>
      </c>
      <c r="BM14" s="19">
        <v>4139861</v>
      </c>
      <c r="BN14" s="19">
        <v>4180405</v>
      </c>
      <c r="BO14" s="19">
        <v>4180405</v>
      </c>
      <c r="BP14" s="19">
        <v>4422503.0663899202</v>
      </c>
      <c r="BQ14" s="19">
        <v>4465672.7163500022</v>
      </c>
      <c r="BR14" s="19">
        <v>4498642.1929500001</v>
      </c>
      <c r="BS14" s="19">
        <v>4517677.5185600007</v>
      </c>
      <c r="BT14" s="19">
        <v>4528248.9072000002</v>
      </c>
      <c r="BU14" s="19">
        <v>4566748</v>
      </c>
      <c r="BV14" s="19">
        <v>4569453.3421999998</v>
      </c>
      <c r="BW14" s="19">
        <v>4600465.5214299997</v>
      </c>
      <c r="BX14" s="19">
        <v>4601195.23704</v>
      </c>
      <c r="BY14" s="19">
        <v>4666754.1384700006</v>
      </c>
      <c r="BZ14" s="19">
        <v>4668481</v>
      </c>
      <c r="CA14" s="19">
        <v>4745814.7856163997</v>
      </c>
      <c r="CB14" s="19">
        <v>4741320.1760726003</v>
      </c>
      <c r="CC14" s="19">
        <v>4790854.4623224996</v>
      </c>
      <c r="CD14" s="19">
        <v>4904901.1643199995</v>
      </c>
      <c r="CE14" s="19">
        <v>4978209.7881899904</v>
      </c>
      <c r="CF14" s="19">
        <v>4939301.0573000005</v>
      </c>
      <c r="CG14" s="19">
        <v>4993360.9886000007</v>
      </c>
      <c r="CH14" s="19">
        <v>5023794.9926899998</v>
      </c>
      <c r="CI14" s="19">
        <v>5132992.3245200003</v>
      </c>
      <c r="CJ14" s="19">
        <v>5146603.7747499999</v>
      </c>
      <c r="CK14" s="19">
        <v>5169310.4340000004</v>
      </c>
      <c r="CL14" s="19">
        <v>5094463.4851400005</v>
      </c>
      <c r="CM14" s="19">
        <v>5087810.6476800004</v>
      </c>
      <c r="CN14" s="19">
        <v>5068372.1086499998</v>
      </c>
      <c r="CO14" s="19">
        <v>5154327.8085500002</v>
      </c>
      <c r="CP14" s="19">
        <v>5195171.5482200002</v>
      </c>
      <c r="CQ14" s="19">
        <v>5263687.9524300005</v>
      </c>
      <c r="CR14" s="19">
        <v>5310738.0659499997</v>
      </c>
      <c r="CS14" s="19">
        <v>5391101.4858500008</v>
      </c>
      <c r="CT14" s="19">
        <v>5410732.1343100006</v>
      </c>
      <c r="CU14" s="19">
        <v>5571005.9791099997</v>
      </c>
      <c r="CV14" s="19">
        <v>5564352.9716600003</v>
      </c>
      <c r="CW14" s="19">
        <v>5594574.8425200004</v>
      </c>
      <c r="CX14" s="19">
        <v>5676597.2875600001</v>
      </c>
      <c r="CY14" s="19">
        <v>5712237.4847299997</v>
      </c>
      <c r="CZ14" s="19">
        <v>5771100.0580600007</v>
      </c>
      <c r="DA14" s="19">
        <v>5886004.9922799999</v>
      </c>
      <c r="DB14" s="19">
        <v>5934333.5954499999</v>
      </c>
      <c r="DC14" s="19">
        <v>6019682.1430699993</v>
      </c>
      <c r="DD14" s="19">
        <v>6075881.9890000001</v>
      </c>
      <c r="DE14" s="19">
        <v>6158202.6940600006</v>
      </c>
      <c r="DF14" s="19">
        <v>6210647.0575900003</v>
      </c>
      <c r="DG14" s="19">
        <v>6349194.8255900005</v>
      </c>
      <c r="DH14" s="19">
        <v>6328520.0593800005</v>
      </c>
      <c r="DI14" s="19">
        <v>6392791.6434799992</v>
      </c>
      <c r="DJ14" s="19">
        <v>6465577.3181999996</v>
      </c>
      <c r="DK14" s="19">
        <v>6558036.4397200001</v>
      </c>
      <c r="DL14" s="19">
        <v>6643559.7435799995</v>
      </c>
      <c r="DM14" s="19">
        <v>6802690.2242399994</v>
      </c>
      <c r="DN14" s="19">
        <v>6835520.8259300003</v>
      </c>
      <c r="DO14" s="58">
        <v>6948220.8799000001</v>
      </c>
      <c r="DP14" s="58">
        <v>6985145.4962200001</v>
      </c>
      <c r="DQ14" s="58">
        <v>6964140.1192199998</v>
      </c>
      <c r="DR14" s="58">
        <v>6972671.9730800018</v>
      </c>
      <c r="DS14" s="58">
        <v>7052427.5966299996</v>
      </c>
      <c r="DT14" s="58">
        <v>7076514.1959800031</v>
      </c>
      <c r="DU14" s="58">
        <v>7058712.0432699965</v>
      </c>
      <c r="DV14" s="58">
        <v>7165894.6763000004</v>
      </c>
      <c r="DW14" s="58">
        <v>7253672.3206799971</v>
      </c>
      <c r="DX14" s="58">
        <v>7281325.0688699987</v>
      </c>
      <c r="DY14" s="58">
        <v>7340661.2920400016</v>
      </c>
      <c r="DZ14" s="58">
        <v>7369047.394869999</v>
      </c>
      <c r="EA14" s="58">
        <v>7433679.2285300018</v>
      </c>
      <c r="EB14" s="58">
        <v>7401915.9980099984</v>
      </c>
      <c r="EC14" s="58">
        <v>7401206.0753800003</v>
      </c>
      <c r="ED14" s="58">
        <v>7313842.3616499985</v>
      </c>
      <c r="EE14" s="58">
        <v>7417596.9660500009</v>
      </c>
      <c r="EF14" s="58">
        <v>7393549.8045499958</v>
      </c>
      <c r="EG14" s="58">
        <v>7426802.0499400012</v>
      </c>
      <c r="EH14" s="58">
        <v>7402233.5257499991</v>
      </c>
      <c r="EI14" s="58">
        <v>7467503.2864000006</v>
      </c>
      <c r="EJ14" s="58">
        <v>7506939.5581400003</v>
      </c>
      <c r="EK14" s="58">
        <v>7530746.8878899999</v>
      </c>
      <c r="EL14" s="58">
        <v>7590199.2085699998</v>
      </c>
      <c r="EM14" s="58">
        <v>7649074.1398299998</v>
      </c>
      <c r="EN14" s="58">
        <v>7683090.6855299994</v>
      </c>
      <c r="EO14" s="58">
        <v>7721190.4159300001</v>
      </c>
      <c r="EP14" s="58">
        <v>7745550.5027999999</v>
      </c>
      <c r="EQ14" s="58">
        <v>7857902.25306</v>
      </c>
      <c r="ER14" s="58">
        <v>7927137.8247400001</v>
      </c>
      <c r="ES14" s="58">
        <v>8028014.2437700005</v>
      </c>
      <c r="ET14" s="58">
        <v>8120256.4900900004</v>
      </c>
      <c r="EU14" s="58">
        <v>8237838.3723900001</v>
      </c>
      <c r="EV14" s="58">
        <v>8317886.7825100003</v>
      </c>
      <c r="EW14" s="58">
        <v>8423601.1453399993</v>
      </c>
      <c r="EX14" s="58">
        <v>8503294.4583000001</v>
      </c>
      <c r="EY14" s="58">
        <v>8582747.1648299992</v>
      </c>
      <c r="EZ14" s="58">
        <v>8689567.7379100025</v>
      </c>
      <c r="FA14" s="58">
        <v>8746077.5348499995</v>
      </c>
      <c r="FB14" s="58">
        <v>8829296.638629999</v>
      </c>
      <c r="FC14" s="58">
        <v>8916874.69692</v>
      </c>
      <c r="FD14" s="58">
        <v>8932243.4339600038</v>
      </c>
      <c r="FE14" s="58">
        <v>8956669.5701499991</v>
      </c>
      <c r="FF14" s="58">
        <v>9021794.1618999969</v>
      </c>
      <c r="FG14" s="62">
        <v>7.2710722707733932E-3</v>
      </c>
      <c r="FH14" s="62">
        <v>9.0178036184860311E-3</v>
      </c>
      <c r="FI14" s="62">
        <v>0.1110232999302716</v>
      </c>
      <c r="FJ14" s="62">
        <v>0.1200096604247527</v>
      </c>
    </row>
    <row r="15" spans="2:171" s="10" customFormat="1" x14ac:dyDescent="0.3">
      <c r="B15" s="17" t="s">
        <v>6</v>
      </c>
      <c r="C15" s="18"/>
      <c r="D15" s="19">
        <v>1126031.955009999</v>
      </c>
      <c r="E15" s="19">
        <v>1161668.4050400003</v>
      </c>
      <c r="F15" s="19">
        <v>1187560.2396100003</v>
      </c>
      <c r="G15" s="19">
        <v>1214461.5034900003</v>
      </c>
      <c r="H15" s="19">
        <v>1238277.5459200006</v>
      </c>
      <c r="I15" s="19">
        <v>1261268.9524599998</v>
      </c>
      <c r="J15" s="19">
        <v>1276254.8029099999</v>
      </c>
      <c r="K15" s="19">
        <v>1309458.0815000001</v>
      </c>
      <c r="L15" s="19">
        <v>1326388.6753900009</v>
      </c>
      <c r="M15" s="19">
        <v>1342788.8992599999</v>
      </c>
      <c r="N15" s="19">
        <v>1376908.4471999996</v>
      </c>
      <c r="O15" s="19">
        <v>1417864.74153</v>
      </c>
      <c r="P15" s="19">
        <v>1456155.8818000001</v>
      </c>
      <c r="Q15" s="19">
        <v>2568035.8173858589</v>
      </c>
      <c r="R15" s="19">
        <v>2588644.2259760206</v>
      </c>
      <c r="S15" s="19">
        <v>2660845.3280175719</v>
      </c>
      <c r="T15" s="19">
        <v>2748763.2963243718</v>
      </c>
      <c r="U15" s="19">
        <v>2776435.2300348696</v>
      </c>
      <c r="V15" s="19">
        <v>2808313.4601443405</v>
      </c>
      <c r="W15" s="19">
        <v>2844850.0533394604</v>
      </c>
      <c r="X15" s="19">
        <v>2875791.9033915424</v>
      </c>
      <c r="Y15" s="19">
        <v>2915316.1481299782</v>
      </c>
      <c r="Z15" s="19">
        <v>2970310.0539099397</v>
      </c>
      <c r="AA15" s="19">
        <v>3030564.4339299905</v>
      </c>
      <c r="AB15" s="19">
        <v>2997776.1916200002</v>
      </c>
      <c r="AC15" s="19">
        <v>3018096.179</v>
      </c>
      <c r="AD15" s="19">
        <v>3070257.5980000002</v>
      </c>
      <c r="AE15" s="19">
        <v>3062270</v>
      </c>
      <c r="AF15" s="19">
        <v>3141078</v>
      </c>
      <c r="AG15" s="19">
        <v>3207986.3514000005</v>
      </c>
      <c r="AH15" s="19">
        <v>3214157.1518900008</v>
      </c>
      <c r="AI15" s="19">
        <v>3160141</v>
      </c>
      <c r="AJ15" s="19">
        <v>3156883</v>
      </c>
      <c r="AK15" s="19">
        <v>3161803</v>
      </c>
      <c r="AL15" s="19">
        <v>3147608</v>
      </c>
      <c r="AM15" s="19">
        <v>3292750</v>
      </c>
      <c r="AN15" s="19">
        <v>3312045</v>
      </c>
      <c r="AO15" s="19">
        <v>3366526.3174499855</v>
      </c>
      <c r="AP15" s="19">
        <v>3457546.0632000584</v>
      </c>
      <c r="AQ15" s="19">
        <v>3460778.3795400094</v>
      </c>
      <c r="AR15" s="19">
        <v>3433665.202949991</v>
      </c>
      <c r="AS15" s="19">
        <v>3486100.3995200084</v>
      </c>
      <c r="AT15" s="19">
        <v>3855719.4395599905</v>
      </c>
      <c r="AU15" s="19">
        <v>4113627.99373959</v>
      </c>
      <c r="AV15" s="19">
        <v>4180231.2785595669</v>
      </c>
      <c r="AW15" s="19">
        <v>4569394.9854395697</v>
      </c>
      <c r="AX15" s="19">
        <v>4572359.6983994767</v>
      </c>
      <c r="AY15" s="19">
        <v>4677815.7607596442</v>
      </c>
      <c r="AZ15" s="19">
        <v>4761771.9467296675</v>
      </c>
      <c r="BA15" s="19">
        <v>4767571.2984396648</v>
      </c>
      <c r="BB15" s="19">
        <v>4485666.8408396197</v>
      </c>
      <c r="BC15" s="19">
        <v>4574695.0045994399</v>
      </c>
      <c r="BD15" s="19">
        <v>4612215.3779694606</v>
      </c>
      <c r="BE15" s="19">
        <v>4921227.5936808065</v>
      </c>
      <c r="BF15" s="19">
        <v>5021194.486270614</v>
      </c>
      <c r="BG15" s="19">
        <v>5039470.1915205792</v>
      </c>
      <c r="BH15" s="19">
        <v>5118590.5990005899</v>
      </c>
      <c r="BI15" s="19">
        <v>5177245.4607499484</v>
      </c>
      <c r="BJ15" s="19">
        <v>5233971.7660499346</v>
      </c>
      <c r="BK15" s="19">
        <v>5341611.0628398601</v>
      </c>
      <c r="BL15" s="19">
        <v>5346221</v>
      </c>
      <c r="BM15" s="19">
        <v>5472823</v>
      </c>
      <c r="BN15" s="19">
        <v>5653706</v>
      </c>
      <c r="BO15" s="19">
        <v>5653706</v>
      </c>
      <c r="BP15" s="19">
        <v>5749959.6724390797</v>
      </c>
      <c r="BQ15" s="19">
        <v>5826273.7729500085</v>
      </c>
      <c r="BR15" s="19">
        <v>5882640.0360500002</v>
      </c>
      <c r="BS15" s="19">
        <v>5910905.4340899987</v>
      </c>
      <c r="BT15" s="19">
        <v>5977417.8913099999</v>
      </c>
      <c r="BU15" s="19">
        <v>6089971</v>
      </c>
      <c r="BV15" s="19">
        <v>6130800.214999998</v>
      </c>
      <c r="BW15" s="19">
        <v>6234099.781560001</v>
      </c>
      <c r="BX15" s="19">
        <v>6330987.9751699995</v>
      </c>
      <c r="BY15" s="19">
        <v>6376798.680759999</v>
      </c>
      <c r="BZ15" s="19">
        <v>6452094</v>
      </c>
      <c r="CA15" s="19">
        <v>6518073.8419236019</v>
      </c>
      <c r="CB15" s="19">
        <v>6589486.7214873983</v>
      </c>
      <c r="CC15" s="19">
        <v>6684184.7187475003</v>
      </c>
      <c r="CD15" s="19">
        <v>6717944.5014500003</v>
      </c>
      <c r="CE15" s="19">
        <v>6863741.5758100096</v>
      </c>
      <c r="CF15" s="19">
        <v>6985291.3989099981</v>
      </c>
      <c r="CG15" s="19">
        <v>7076889.5017700009</v>
      </c>
      <c r="CH15" s="19">
        <v>7200650.4961899994</v>
      </c>
      <c r="CI15" s="19">
        <v>7331245.74266</v>
      </c>
      <c r="CJ15" s="19">
        <v>7460691.2142999992</v>
      </c>
      <c r="CK15" s="19">
        <v>7553821.5437999982</v>
      </c>
      <c r="CL15" s="19">
        <v>7516321.3070999989</v>
      </c>
      <c r="CM15" s="19">
        <v>7515740.4273799984</v>
      </c>
      <c r="CN15" s="19">
        <v>7500187.1826400002</v>
      </c>
      <c r="CO15" s="19">
        <v>7508367.88796</v>
      </c>
      <c r="CP15" s="19">
        <v>7601669.6452899994</v>
      </c>
      <c r="CQ15" s="19">
        <v>7726483.7107999995</v>
      </c>
      <c r="CR15" s="19">
        <v>7903973.68738</v>
      </c>
      <c r="CS15" s="19">
        <v>8113981.0484100003</v>
      </c>
      <c r="CT15" s="19">
        <v>8269925.3239999982</v>
      </c>
      <c r="CU15" s="19">
        <v>8624066.6049900018</v>
      </c>
      <c r="CV15" s="19">
        <v>8852169.08244</v>
      </c>
      <c r="CW15" s="19">
        <v>8999596.6586999986</v>
      </c>
      <c r="CX15" s="19">
        <v>9196805.3291499987</v>
      </c>
      <c r="CY15" s="19">
        <v>9332571.2589700017</v>
      </c>
      <c r="CZ15" s="19">
        <v>9623745.3459399976</v>
      </c>
      <c r="DA15" s="19">
        <v>9784013.6438600011</v>
      </c>
      <c r="DB15" s="19">
        <v>9930847.6209299974</v>
      </c>
      <c r="DC15" s="19">
        <v>10143155.409610001</v>
      </c>
      <c r="DD15" s="19">
        <v>10357233.42836</v>
      </c>
      <c r="DE15" s="19">
        <v>10616744.815480001</v>
      </c>
      <c r="DF15" s="19">
        <v>10779251.520240001</v>
      </c>
      <c r="DG15" s="19">
        <v>11171039.45823</v>
      </c>
      <c r="DH15" s="19">
        <v>11377676.573489999</v>
      </c>
      <c r="DI15" s="19">
        <v>11616398.91505</v>
      </c>
      <c r="DJ15" s="19">
        <v>11898984.51046</v>
      </c>
      <c r="DK15" s="19">
        <v>12141709.235449996</v>
      </c>
      <c r="DL15" s="19">
        <v>12438554.916680001</v>
      </c>
      <c r="DM15" s="19">
        <v>12583591.352969998</v>
      </c>
      <c r="DN15" s="19">
        <v>12725571.66835</v>
      </c>
      <c r="DO15" s="19">
        <v>12840133.188250002</v>
      </c>
      <c r="DP15" s="19">
        <v>12930554.422250003</v>
      </c>
      <c r="DQ15" s="19">
        <v>12974735.681590002</v>
      </c>
      <c r="DR15" s="19">
        <v>13027543.306960002</v>
      </c>
      <c r="DS15" s="19">
        <v>13141280.945030008</v>
      </c>
      <c r="DT15" s="19">
        <v>13282184.597399997</v>
      </c>
      <c r="DU15" s="19">
        <v>13396913.156440008</v>
      </c>
      <c r="DV15" s="19">
        <v>13559603.519859999</v>
      </c>
      <c r="DW15" s="19">
        <v>13706608.119210009</v>
      </c>
      <c r="DX15" s="19">
        <v>13829594.859170003</v>
      </c>
      <c r="DY15" s="19">
        <v>13844376.802080005</v>
      </c>
      <c r="DZ15" s="19">
        <v>13928635.393290006</v>
      </c>
      <c r="EA15" s="19">
        <v>13992201.297089998</v>
      </c>
      <c r="EB15" s="19">
        <v>14053562.072360002</v>
      </c>
      <c r="EC15" s="19">
        <v>14131950.274750009</v>
      </c>
      <c r="ED15" s="19">
        <v>14206719.568590004</v>
      </c>
      <c r="EE15" s="19">
        <v>14245161.218100002</v>
      </c>
      <c r="EF15" s="19">
        <v>14335500.913880009</v>
      </c>
      <c r="EG15" s="19">
        <v>14457044.488279998</v>
      </c>
      <c r="EH15" s="19">
        <v>14534104.783640001</v>
      </c>
      <c r="EI15" s="19">
        <v>14520410.576220006</v>
      </c>
      <c r="EJ15" s="19">
        <v>14592764.220160002</v>
      </c>
      <c r="EK15" s="19">
        <v>14648525.37441</v>
      </c>
      <c r="EL15" s="19">
        <v>14681861.504749998</v>
      </c>
      <c r="EM15" s="19">
        <v>14849220.08247</v>
      </c>
      <c r="EN15" s="19">
        <v>14995796.584490001</v>
      </c>
      <c r="EO15" s="19">
        <v>15160273.268819999</v>
      </c>
      <c r="EP15" s="19">
        <v>15325954.817340001</v>
      </c>
      <c r="EQ15" s="19">
        <v>15514493.804</v>
      </c>
      <c r="ER15" s="19">
        <v>15837404.950210001</v>
      </c>
      <c r="ES15" s="19">
        <v>16097090.3627</v>
      </c>
      <c r="ET15" s="19">
        <v>16358336.99281</v>
      </c>
      <c r="EU15" s="19">
        <v>16578188.793749997</v>
      </c>
      <c r="EV15" s="19">
        <v>16833302.471689999</v>
      </c>
      <c r="EW15" s="19">
        <v>17046040.933509998</v>
      </c>
      <c r="EX15" s="19">
        <v>17267026.316289999</v>
      </c>
      <c r="EY15" s="19">
        <v>17179977.507230002</v>
      </c>
      <c r="EZ15" s="19">
        <v>17312137.554729998</v>
      </c>
      <c r="FA15" s="19">
        <v>17458149.823940009</v>
      </c>
      <c r="FB15" s="19">
        <v>17596887.996110007</v>
      </c>
      <c r="FC15" s="19">
        <v>17754177.535400003</v>
      </c>
      <c r="FD15" s="19">
        <v>17877572.339899994</v>
      </c>
      <c r="FE15" s="19">
        <v>17934406.39540001</v>
      </c>
      <c r="FF15" s="19">
        <v>18020901.892530002</v>
      </c>
      <c r="FG15" s="62">
        <v>4.8228804022294458E-3</v>
      </c>
      <c r="FH15" s="62">
        <v>8.721952467632299E-3</v>
      </c>
      <c r="FI15" s="62">
        <v>0.10163410256499494</v>
      </c>
      <c r="FJ15" s="62">
        <v>0.14295342620489904</v>
      </c>
    </row>
    <row r="16" spans="2:171" s="10" customFormat="1" x14ac:dyDescent="0.3">
      <c r="B16" s="20" t="s">
        <v>69</v>
      </c>
      <c r="C16" s="21"/>
      <c r="D16" s="22">
        <v>2246616.9750800002</v>
      </c>
      <c r="E16" s="22">
        <v>2271343.9893499999</v>
      </c>
      <c r="F16" s="22">
        <v>2300906.2760099997</v>
      </c>
      <c r="G16" s="22">
        <v>2361467.0684499997</v>
      </c>
      <c r="H16" s="22">
        <v>2393975.84956</v>
      </c>
      <c r="I16" s="22">
        <v>2422964.26926</v>
      </c>
      <c r="J16" s="22">
        <v>2444388.5999599998</v>
      </c>
      <c r="K16" s="22">
        <v>2493840.3110500001</v>
      </c>
      <c r="L16" s="22">
        <v>2504021.2141</v>
      </c>
      <c r="M16" s="22">
        <v>2523020.2000500001</v>
      </c>
      <c r="N16" s="22">
        <v>2556814.0013299999</v>
      </c>
      <c r="O16" s="22">
        <v>2642432.9353900002</v>
      </c>
      <c r="P16" s="22">
        <v>2650107.8289000001</v>
      </c>
      <c r="Q16" s="22">
        <v>2966311.5486234501</v>
      </c>
      <c r="R16" s="22">
        <v>2948729.7605882999</v>
      </c>
      <c r="S16" s="22">
        <v>3039556.9197827401</v>
      </c>
      <c r="T16" s="22">
        <v>3044842.20689337</v>
      </c>
      <c r="U16" s="22">
        <v>3057850.5020287898</v>
      </c>
      <c r="V16" s="22">
        <v>3085811.5549810701</v>
      </c>
      <c r="W16" s="22">
        <v>3124314.86977759</v>
      </c>
      <c r="X16" s="22">
        <v>3136416.9581800099</v>
      </c>
      <c r="Y16" s="22">
        <v>3181655.7087599998</v>
      </c>
      <c r="Z16" s="22">
        <v>3187436.1125400001</v>
      </c>
      <c r="AA16" s="22">
        <v>3287036.0196699998</v>
      </c>
      <c r="AB16" s="22">
        <v>3356702.7650000001</v>
      </c>
      <c r="AC16" s="22">
        <v>3350454.378</v>
      </c>
      <c r="AD16" s="22">
        <v>3400802.7680000002</v>
      </c>
      <c r="AE16" s="22">
        <v>3462719</v>
      </c>
      <c r="AF16" s="22">
        <v>3598833</v>
      </c>
      <c r="AG16" s="22">
        <v>3668127.1664516903</v>
      </c>
      <c r="AH16" s="22">
        <v>3670240.2655660901</v>
      </c>
      <c r="AI16" s="22">
        <v>3697129</v>
      </c>
      <c r="AJ16" s="22">
        <v>3685435</v>
      </c>
      <c r="AK16" s="22">
        <v>3677185</v>
      </c>
      <c r="AL16" s="22">
        <v>3648057</v>
      </c>
      <c r="AM16" s="22">
        <v>3524353</v>
      </c>
      <c r="AN16" s="22">
        <v>3513258</v>
      </c>
      <c r="AO16" s="22">
        <v>3553209.5530030862</v>
      </c>
      <c r="AP16" s="22">
        <v>3522635.6850111596</v>
      </c>
      <c r="AQ16" s="22">
        <v>3517329.9584667548</v>
      </c>
      <c r="AR16" s="22">
        <v>3553734.79096225</v>
      </c>
      <c r="AS16" s="22">
        <v>3574589.3033777801</v>
      </c>
      <c r="AT16" s="22">
        <v>4035730.8585110698</v>
      </c>
      <c r="AU16" s="22">
        <v>4190133.2593693398</v>
      </c>
      <c r="AV16" s="22">
        <v>4204074.8891293546</v>
      </c>
      <c r="AW16" s="22">
        <v>4339074.7420398695</v>
      </c>
      <c r="AX16" s="22">
        <v>4369217.3459676234</v>
      </c>
      <c r="AY16" s="22">
        <v>4461030.7083124025</v>
      </c>
      <c r="AZ16" s="22">
        <v>4483830.007842388</v>
      </c>
      <c r="BA16" s="22">
        <v>4489084.8504623901</v>
      </c>
      <c r="BB16" s="22">
        <v>5189297.5044860402</v>
      </c>
      <c r="BC16" s="22">
        <v>5265414.8539429018</v>
      </c>
      <c r="BD16" s="22">
        <v>5296374.6907213302</v>
      </c>
      <c r="BE16" s="22">
        <v>5496227.8203121107</v>
      </c>
      <c r="BF16" s="22">
        <v>5539822.5796265798</v>
      </c>
      <c r="BG16" s="22">
        <v>5608130.7853865968</v>
      </c>
      <c r="BH16" s="22">
        <v>5631108.290047328</v>
      </c>
      <c r="BI16" s="22">
        <v>5719089.4618911762</v>
      </c>
      <c r="BJ16" s="22">
        <v>5737427.1163911605</v>
      </c>
      <c r="BK16" s="22">
        <v>5872497.1283989204</v>
      </c>
      <c r="BL16" s="22">
        <v>5872569</v>
      </c>
      <c r="BM16" s="22">
        <v>5926034</v>
      </c>
      <c r="BN16" s="22">
        <v>6025619</v>
      </c>
      <c r="BO16" s="22">
        <v>6025619</v>
      </c>
      <c r="BP16" s="22">
        <v>6329006.8270098306</v>
      </c>
      <c r="BQ16" s="22">
        <v>6401644.7888847906</v>
      </c>
      <c r="BR16" s="22">
        <v>6460382.0178863397</v>
      </c>
      <c r="BS16" s="47">
        <v>6486766.9276036462</v>
      </c>
      <c r="BT16" s="47">
        <v>6502225.4407056402</v>
      </c>
      <c r="BU16" s="47">
        <v>6584461</v>
      </c>
      <c r="BV16" s="43">
        <v>6709579.4857897889</v>
      </c>
      <c r="BW16" s="43">
        <v>6702133.4540942684</v>
      </c>
      <c r="BX16" s="43">
        <v>6731739.2691228902</v>
      </c>
      <c r="BY16" s="43">
        <v>6789495.7412841497</v>
      </c>
      <c r="BZ16" s="52">
        <v>6806666</v>
      </c>
      <c r="CA16" s="52">
        <v>6916280.8378195604</v>
      </c>
      <c r="CB16" s="52">
        <v>6937854.2131651398</v>
      </c>
      <c r="CC16" s="52">
        <v>7019436.4107005103</v>
      </c>
      <c r="CD16" s="52">
        <v>7157331.1191400001</v>
      </c>
      <c r="CE16" s="52">
        <v>7269383.0381400008</v>
      </c>
      <c r="CF16" s="52">
        <v>7267837.1122299992</v>
      </c>
      <c r="CG16" s="52">
        <v>7360290.1828800002</v>
      </c>
      <c r="CH16" s="52">
        <v>7430589.6973700002</v>
      </c>
      <c r="CI16" s="52">
        <v>7571012.0741600003</v>
      </c>
      <c r="CJ16" s="52">
        <v>7618992.8713599993</v>
      </c>
      <c r="CK16" s="55">
        <v>7673268.7814799994</v>
      </c>
      <c r="CL16" s="55">
        <v>7591096.3266199995</v>
      </c>
      <c r="CM16" s="55">
        <v>7584190.5487399995</v>
      </c>
      <c r="CN16" s="55">
        <v>7558849.3390100002</v>
      </c>
      <c r="CO16" s="55">
        <v>7675183.0342899999</v>
      </c>
      <c r="CP16" s="55">
        <v>7742161.5597999999</v>
      </c>
      <c r="CQ16" s="55">
        <v>7847086.1442499999</v>
      </c>
      <c r="CR16" s="55">
        <v>7942001.9648599997</v>
      </c>
      <c r="CS16" s="55">
        <v>8070382.0309600001</v>
      </c>
      <c r="CT16" s="55">
        <v>8117444.7058000006</v>
      </c>
      <c r="CU16" s="55">
        <v>8360692.7079399992</v>
      </c>
      <c r="CV16" s="55">
        <v>8389695.52214</v>
      </c>
      <c r="CW16" s="55">
        <v>8445832.48563</v>
      </c>
      <c r="CX16" s="55">
        <v>8557955.9458600003</v>
      </c>
      <c r="CY16" s="55">
        <v>8624772.0470700003</v>
      </c>
      <c r="CZ16" s="55">
        <v>8753476.900700001</v>
      </c>
      <c r="DA16" s="55">
        <v>8917890.1308500003</v>
      </c>
      <c r="DB16" s="55">
        <v>9004322.3310499992</v>
      </c>
      <c r="DC16" s="55">
        <v>9136369.2808199991</v>
      </c>
      <c r="DD16" s="55">
        <v>9238398.757579999</v>
      </c>
      <c r="DE16" s="55">
        <v>9377464.0888400003</v>
      </c>
      <c r="DF16" s="55">
        <v>9468836.4918099996</v>
      </c>
      <c r="DG16" s="55">
        <v>9688206.1310400013</v>
      </c>
      <c r="DH16" s="55">
        <v>9711205.494690001</v>
      </c>
      <c r="DI16" s="55">
        <v>9829379.3865300007</v>
      </c>
      <c r="DJ16" s="55">
        <v>9958218.8881800007</v>
      </c>
      <c r="DK16" s="55">
        <v>10113400.204629999</v>
      </c>
      <c r="DL16" s="55">
        <v>10274055.736879999</v>
      </c>
      <c r="DM16" s="55">
        <v>10274055.736879999</v>
      </c>
      <c r="DN16" s="66">
        <v>10579498.811009999</v>
      </c>
      <c r="DO16" s="55">
        <v>10744358.87198</v>
      </c>
      <c r="DP16" s="55">
        <v>10826439.42993</v>
      </c>
      <c r="DQ16" s="55">
        <v>10841501.86922</v>
      </c>
      <c r="DR16" s="55">
        <v>10893045.88308</v>
      </c>
      <c r="DS16" s="55">
        <v>11021915.236629996</v>
      </c>
      <c r="DT16" s="55">
        <v>11100219.85598</v>
      </c>
      <c r="DU16" s="55">
        <v>11120118.183270002</v>
      </c>
      <c r="DV16" s="55">
        <v>11271599.806300005</v>
      </c>
      <c r="DW16" s="55">
        <v>11413709.860680001</v>
      </c>
      <c r="DX16" s="55">
        <v>11479939.27887</v>
      </c>
      <c r="DY16" s="55">
        <v>11583826.342039999</v>
      </c>
      <c r="DZ16" s="55">
        <v>11657504.114869995</v>
      </c>
      <c r="EA16" s="55">
        <v>11756785.858530004</v>
      </c>
      <c r="EB16" s="55">
        <v>11754162.958010001</v>
      </c>
      <c r="EC16" s="55">
        <v>11782876.625379998</v>
      </c>
      <c r="ED16" s="55">
        <v>11709867.741649998</v>
      </c>
      <c r="EE16" s="55">
        <v>11841113.966050001</v>
      </c>
      <c r="EF16" s="55">
        <v>11858628.004550003</v>
      </c>
      <c r="EG16" s="55">
        <v>11919814.899940003</v>
      </c>
      <c r="EH16" s="55">
        <v>11918775.505749999</v>
      </c>
      <c r="EI16" s="55">
        <v>12008273.196399998</v>
      </c>
      <c r="EJ16" s="55">
        <v>12087818.208139999</v>
      </c>
      <c r="EK16" s="55">
        <v>12159571.917889999</v>
      </c>
      <c r="EL16" s="55">
        <v>12252734.238569999</v>
      </c>
      <c r="EM16" s="55">
        <v>12366116.06983</v>
      </c>
      <c r="EN16" s="55">
        <v>12454059.945530001</v>
      </c>
      <c r="EO16" s="55">
        <v>12540994.345930001</v>
      </c>
      <c r="EP16" s="55">
        <v>12614053.902799999</v>
      </c>
      <c r="EQ16" s="55">
        <v>12772660.34306</v>
      </c>
      <c r="ER16" s="55">
        <v>12931233.534739999</v>
      </c>
      <c r="ES16" s="55">
        <v>13100611.583770001</v>
      </c>
      <c r="ET16" s="55">
        <v>13261909.080089999</v>
      </c>
      <c r="EU16" s="55">
        <v>13459542.12239</v>
      </c>
      <c r="EV16" s="55">
        <v>13618323.632510001</v>
      </c>
      <c r="EW16" s="55">
        <v>13810461.63534</v>
      </c>
      <c r="EX16" s="55">
        <v>13965473.7283</v>
      </c>
      <c r="EY16" s="55">
        <v>14038113.37483</v>
      </c>
      <c r="EZ16" s="55">
        <v>14222020.047909997</v>
      </c>
      <c r="FA16" s="55">
        <v>14329362.114849998</v>
      </c>
      <c r="FB16" s="55">
        <v>14458300.748629998</v>
      </c>
      <c r="FC16" s="55">
        <v>14602147.006920004</v>
      </c>
      <c r="FD16" s="55">
        <v>14664752.973960001</v>
      </c>
      <c r="FE16" s="55">
        <v>14715218.010150002</v>
      </c>
      <c r="FF16" s="55">
        <v>14821729.9619</v>
      </c>
      <c r="FG16" s="62">
        <v>7.2382177196783637E-3</v>
      </c>
      <c r="FH16" s="62">
        <v>9.5402538933582193E-3</v>
      </c>
      <c r="FI16" s="62">
        <v>0.11761661706396009</v>
      </c>
      <c r="FJ16" s="62">
        <v>0.13224669093398855</v>
      </c>
    </row>
    <row r="17" spans="1:166" s="10" customFormat="1" x14ac:dyDescent="0.3">
      <c r="B17" s="23" t="s">
        <v>1</v>
      </c>
      <c r="C17" s="24"/>
      <c r="D17" s="25">
        <v>2.5898696802947575E-2</v>
      </c>
      <c r="E17" s="25">
        <v>2.6429795277258656E-2</v>
      </c>
      <c r="F17" s="25">
        <v>2.6797731644100119E-2</v>
      </c>
      <c r="G17" s="25">
        <v>2.6806465908704186E-2</v>
      </c>
      <c r="H17" s="25">
        <v>2.7145075429641102E-2</v>
      </c>
      <c r="I17" s="25">
        <v>2.748490687953237E-2</v>
      </c>
      <c r="J17" s="25">
        <v>2.7911732694286734E-2</v>
      </c>
      <c r="K17" s="25">
        <v>2.8020467546947224E-2</v>
      </c>
      <c r="L17" s="25">
        <v>2.8577987007496454E-2</v>
      </c>
      <c r="M17" s="25">
        <v>2.9130521824020067E-2</v>
      </c>
      <c r="N17" s="25">
        <v>2.943925155443106E-2</v>
      </c>
      <c r="O17" s="25">
        <v>2.9162372388335359E-2</v>
      </c>
      <c r="P17" s="25">
        <v>3.0005534950648182E-2</v>
      </c>
      <c r="Q17" s="25">
        <v>2.7693173928802717E-2</v>
      </c>
      <c r="R17" s="25">
        <v>2.8737215113988347E-2</v>
      </c>
      <c r="S17" s="25">
        <v>2.4903174784241401E-2</v>
      </c>
      <c r="T17" s="25">
        <v>2.6183037987817768E-2</v>
      </c>
      <c r="U17" s="25">
        <v>2.6098693679449413E-2</v>
      </c>
      <c r="V17" s="25">
        <v>3.098124808550938E-2</v>
      </c>
      <c r="W17" s="25">
        <v>3.0635495015524362E-2</v>
      </c>
      <c r="X17" s="25">
        <v>3.1396613942918337E-2</v>
      </c>
      <c r="Y17" s="25">
        <v>3.2683269601954279E-2</v>
      </c>
      <c r="Z17" s="25">
        <v>3.2631516020290033E-2</v>
      </c>
      <c r="AA17" s="25">
        <v>3.2531207127062547E-2</v>
      </c>
      <c r="AB17" s="25">
        <v>3.3501924588786161E-2</v>
      </c>
      <c r="AC17" s="25">
        <v>3.4495648327255032E-2</v>
      </c>
      <c r="AD17" s="25">
        <v>3.4881340054825551E-2</v>
      </c>
      <c r="AE17" s="25">
        <v>3.510894238025089E-2</v>
      </c>
      <c r="AF17" s="25">
        <v>3.4637279348611064E-2</v>
      </c>
      <c r="AG17" s="25">
        <v>3.479333169723707E-2</v>
      </c>
      <c r="AH17" s="25">
        <v>3.5620269565604504E-2</v>
      </c>
      <c r="AI17" s="25">
        <v>3.6258336782406024E-2</v>
      </c>
      <c r="AJ17" s="25">
        <v>3.7186351958452664E-2</v>
      </c>
      <c r="AK17" s="25">
        <v>3.8117180797267475E-2</v>
      </c>
      <c r="AL17" s="25">
        <v>3.9273842659256687E-2</v>
      </c>
      <c r="AM17" s="25">
        <v>4.1531220195593348E-2</v>
      </c>
      <c r="AN17" s="25">
        <v>4.2527822582343798E-2</v>
      </c>
      <c r="AO17" s="25">
        <v>4.290184339990926E-2</v>
      </c>
      <c r="AP17" s="25">
        <v>4.4088752254693629E-2</v>
      </c>
      <c r="AQ17" s="25">
        <v>4.5040011847241476E-2</v>
      </c>
      <c r="AR17" s="25">
        <v>4.5490935736435846E-2</v>
      </c>
      <c r="AS17" s="25">
        <v>4.6128691196548763E-2</v>
      </c>
      <c r="AT17" s="25">
        <v>4.1670058293244015E-2</v>
      </c>
      <c r="AU17" s="25">
        <v>4.7902625832050572E-2</v>
      </c>
      <c r="AV17" s="25">
        <v>4.8839153715104625E-2</v>
      </c>
      <c r="AW17" s="25">
        <v>4.8295319269260582E-2</v>
      </c>
      <c r="AX17" s="25">
        <v>4.8778085948663466E-2</v>
      </c>
      <c r="AY17" s="25">
        <v>4.8604710267064082E-2</v>
      </c>
      <c r="AZ17" s="25">
        <v>4.7539361690157267E-2</v>
      </c>
      <c r="BA17" s="25">
        <v>4.8047131547933088E-2</v>
      </c>
      <c r="BB17" s="25">
        <v>4.9737800507077157E-2</v>
      </c>
      <c r="BC17" s="25">
        <v>4.9567658254802006E-2</v>
      </c>
      <c r="BD17" s="25">
        <v>4.9733769081984174E-2</v>
      </c>
      <c r="BE17" s="25">
        <v>4.8381664751462133E-2</v>
      </c>
      <c r="BF17" s="25">
        <v>4.8562673494163468E-2</v>
      </c>
      <c r="BG17" s="25">
        <v>4.8438443243486853E-2</v>
      </c>
      <c r="BH17" s="25">
        <v>4.8893666771889763E-2</v>
      </c>
      <c r="BI17" s="25">
        <v>4.8776408917680265E-2</v>
      </c>
      <c r="BJ17" s="25">
        <v>4.9243750581656677E-2</v>
      </c>
      <c r="BK17" s="25">
        <v>4.8726612359879552E-2</v>
      </c>
      <c r="BL17" s="25">
        <v>4.9551676474129128E-2</v>
      </c>
      <c r="BM17" s="25">
        <v>4.9104618562768966E-2</v>
      </c>
      <c r="BN17" s="25">
        <v>4.9883745877394518E-2</v>
      </c>
      <c r="BO17" s="25">
        <v>5.0699024538391819E-2</v>
      </c>
      <c r="BP17" s="25">
        <v>4.9073013837581315E-2</v>
      </c>
      <c r="BQ17" s="25">
        <v>4.9237356084999205E-2</v>
      </c>
      <c r="BR17" s="25">
        <v>4.9616090974581646E-2</v>
      </c>
      <c r="BS17" s="25">
        <v>5.0209515730252972E-2</v>
      </c>
      <c r="BT17" s="25">
        <v>5.0901317085690276E-2</v>
      </c>
      <c r="BU17" s="25">
        <v>5.1060671480930631E-2</v>
      </c>
      <c r="BV17" s="25">
        <v>5.0161005717690423E-2</v>
      </c>
      <c r="BW17" s="25">
        <v>5.0297547485281473E-2</v>
      </c>
      <c r="BX17" s="25">
        <v>5.0144192869784443E-2</v>
      </c>
      <c r="BY17" s="25">
        <v>5.0509736404244054E-2</v>
      </c>
      <c r="BZ17" s="25">
        <v>5.1985803328678096E-2</v>
      </c>
      <c r="CA17" s="25">
        <v>5.1182421347656E-2</v>
      </c>
      <c r="CB17" s="25">
        <v>5.183786902260748E-2</v>
      </c>
      <c r="CC17" s="25">
        <v>5.2044439529802984E-2</v>
      </c>
      <c r="CD17" s="25">
        <v>5.1881850346001374E-2</v>
      </c>
      <c r="CE17" s="25">
        <v>5.1907201087115551E-2</v>
      </c>
      <c r="CF17" s="25">
        <v>5.2722012626729049E-2</v>
      </c>
      <c r="CG17" s="25">
        <v>5.288318564332696E-2</v>
      </c>
      <c r="CH17" s="25">
        <v>5.3240600392728286E-2</v>
      </c>
      <c r="CI17" s="25">
        <v>5.4387160976187614E-2</v>
      </c>
      <c r="CJ17" s="25">
        <v>5.4068322176611665E-2</v>
      </c>
      <c r="CK17" s="25">
        <v>5.4504498879202994E-2</v>
      </c>
      <c r="CL17" s="25">
        <v>5.6733288114097551E-2</v>
      </c>
      <c r="CM17" s="25">
        <v>5.6831986427557303E-2</v>
      </c>
      <c r="CN17" s="25">
        <v>5.7022516920075601E-2</v>
      </c>
      <c r="CO17" s="25">
        <v>5.615821960262507E-2</v>
      </c>
      <c r="CP17" s="25">
        <v>5.8230244326191255E-2</v>
      </c>
      <c r="CQ17" s="25">
        <v>5.8910686727803599E-2</v>
      </c>
      <c r="CR17" s="25">
        <v>5.8297171551777834E-2</v>
      </c>
      <c r="CS17" s="25">
        <v>5.8864262113932461E-2</v>
      </c>
      <c r="CT17" s="25">
        <v>5.9445328622345535E-2</v>
      </c>
      <c r="CU17" s="25">
        <v>5.8590713188727744E-2</v>
      </c>
      <c r="CV17" s="25">
        <v>5.9149522851029528E-2</v>
      </c>
      <c r="CW17" s="25">
        <v>5.8756373376375758E-2</v>
      </c>
      <c r="CX17" s="25">
        <v>5.8044622689405724E-2</v>
      </c>
      <c r="CY17" s="25">
        <v>6.0204470019169849E-2</v>
      </c>
      <c r="CZ17" s="25">
        <v>6.0237120735171408E-2</v>
      </c>
      <c r="DA17" s="25">
        <v>6.0743399703486606E-2</v>
      </c>
      <c r="DB17" s="25">
        <v>6.0318568185537789E-2</v>
      </c>
      <c r="DC17" s="25">
        <v>6.1253161619116654E-2</v>
      </c>
      <c r="DD17" s="25">
        <v>6.1451827520888853E-2</v>
      </c>
      <c r="DE17" s="25">
        <v>6.0548583817635962E-2</v>
      </c>
      <c r="DF17" s="25">
        <v>6.1755999391876884E-2</v>
      </c>
      <c r="DG17" s="25">
        <v>6.2324939495809639E-2</v>
      </c>
      <c r="DH17" s="25">
        <v>6.2859619122856022E-2</v>
      </c>
      <c r="DI17" s="25">
        <v>6.3069199703446391E-2</v>
      </c>
      <c r="DJ17" s="25">
        <v>6.3350386349591239E-2</v>
      </c>
      <c r="DK17" s="25">
        <v>6.3240781280186578E-2</v>
      </c>
      <c r="DL17" s="25">
        <v>6.2758900601001394E-2</v>
      </c>
      <c r="DM17" s="25">
        <v>6.384397425988593E-2</v>
      </c>
      <c r="DN17" s="25">
        <v>6.3179196425108261E-2</v>
      </c>
      <c r="DO17" s="25">
        <v>6.2987879483895531E-2</v>
      </c>
      <c r="DP17" s="25">
        <v>6.3454033997624448E-2</v>
      </c>
      <c r="DQ17" s="25">
        <v>6.4521745347476192E-2</v>
      </c>
      <c r="DR17" s="25">
        <v>6.5189067554833224E-2</v>
      </c>
      <c r="DS17" s="25">
        <v>6.6426722802838234E-2</v>
      </c>
      <c r="DT17" s="25">
        <v>6.6864083890208065E-2</v>
      </c>
      <c r="DU17" s="25">
        <v>6.747941375469646E-2</v>
      </c>
      <c r="DV17" s="25">
        <v>6.7741069194386314E-2</v>
      </c>
      <c r="DW17" s="25">
        <v>6.7835679739617252E-2</v>
      </c>
      <c r="DX17" s="25">
        <v>6.8388823724447378E-2</v>
      </c>
      <c r="DY17" s="25">
        <v>6.8721819852472651E-2</v>
      </c>
      <c r="DZ17" s="25">
        <v>6.9183262145388835E-2</v>
      </c>
      <c r="EA17" s="25">
        <v>6.9655535394976847E-2</v>
      </c>
      <c r="EB17" s="25">
        <v>7.0611622152507325E-2</v>
      </c>
      <c r="EC17" s="25">
        <v>7.1390741333750646E-2</v>
      </c>
      <c r="ED17" s="25">
        <v>7.2775476645129095E-2</v>
      </c>
      <c r="EE17" s="25">
        <v>7.5749270008859615E-2</v>
      </c>
      <c r="EF17" s="25">
        <v>7.6559463951618542E-2</v>
      </c>
      <c r="EG17" s="25">
        <v>7.7030888974175399E-2</v>
      </c>
      <c r="EH17" s="25">
        <v>7.7148979093229292E-2</v>
      </c>
      <c r="EI17" s="25">
        <v>7.8284543833648329E-2</v>
      </c>
      <c r="EJ17" s="25">
        <v>7.8865125114806742E-2</v>
      </c>
      <c r="EK17" s="25">
        <v>7.9355004344383126E-2</v>
      </c>
      <c r="EL17" s="25">
        <v>7.9737060698218828E-2</v>
      </c>
      <c r="EM17" s="25">
        <v>7.9950560049497535E-2</v>
      </c>
      <c r="EN17" s="25">
        <v>7.9515470958964996E-2</v>
      </c>
      <c r="EO17" s="25">
        <v>8.06748517631177E-2</v>
      </c>
      <c r="EP17" s="25">
        <v>8.0775665963646173E-2</v>
      </c>
      <c r="EQ17" s="25">
        <v>8.3715103436613564E-2</v>
      </c>
      <c r="ER17" s="25">
        <v>8.340468269423186E-2</v>
      </c>
      <c r="ES17" s="25">
        <v>8.3477342968082277E-2</v>
      </c>
      <c r="ET17" s="25">
        <v>8.3394358300222529E-2</v>
      </c>
      <c r="EU17" s="25">
        <v>8.3088930933960886E-2</v>
      </c>
      <c r="EV17" s="25">
        <v>8.3102579829160111E-2</v>
      </c>
      <c r="EW17" s="25">
        <v>8.2873188454559807E-2</v>
      </c>
      <c r="EX17" s="25">
        <v>8.2953082390068003E-2</v>
      </c>
      <c r="EY17" s="25">
        <v>8.3486927550490211E-2</v>
      </c>
      <c r="EZ17" s="25">
        <v>8.3333604533497155E-2</v>
      </c>
      <c r="FA17" s="25">
        <v>8.3636969202417699E-2</v>
      </c>
      <c r="FB17" s="25">
        <v>8.3836098020360766E-2</v>
      </c>
      <c r="FC17" s="25">
        <v>8.3261779900163188E-2</v>
      </c>
      <c r="FD17" s="25">
        <v>8.4498805147986369E-2</v>
      </c>
      <c r="FE17" s="25">
        <v>8.4486171083055991E-2</v>
      </c>
      <c r="FF17" s="25">
        <v>8.4810887910607938E-2</v>
      </c>
      <c r="FG17" s="63"/>
      <c r="FH17" s="63"/>
      <c r="FI17" s="63"/>
      <c r="FJ17" s="63"/>
    </row>
    <row r="18" spans="1:166"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65"/>
      <c r="DO18" s="27"/>
      <c r="DP18" s="27"/>
      <c r="DQ18" s="65"/>
      <c r="DR18" s="65"/>
      <c r="DS18" s="65"/>
      <c r="DT18" s="65"/>
      <c r="DU18" s="65"/>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63"/>
      <c r="FH18" s="63"/>
      <c r="FI18" s="63"/>
      <c r="FJ18" s="63"/>
    </row>
    <row r="19" spans="1:166"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5">
        <v>9035959</v>
      </c>
      <c r="CL19" s="55">
        <v>9063505</v>
      </c>
      <c r="CM19" s="55">
        <v>9063669</v>
      </c>
      <c r="CN19" s="55">
        <v>9094806</v>
      </c>
      <c r="CO19" s="55">
        <v>9125164</v>
      </c>
      <c r="CP19" s="55">
        <v>9148429</v>
      </c>
      <c r="CQ19" s="55">
        <v>9184744</v>
      </c>
      <c r="CR19" s="55">
        <v>9227764</v>
      </c>
      <c r="CS19" s="55">
        <v>9257133</v>
      </c>
      <c r="CT19" s="55">
        <v>9274531</v>
      </c>
      <c r="CU19" s="58">
        <v>9344982</v>
      </c>
      <c r="CV19" s="58">
        <v>9362347</v>
      </c>
      <c r="CW19" s="58">
        <v>9397195</v>
      </c>
      <c r="CX19" s="58">
        <v>9524535</v>
      </c>
      <c r="CY19" s="58">
        <v>9570279</v>
      </c>
      <c r="CZ19" s="55">
        <v>9646263</v>
      </c>
      <c r="DA19" s="55">
        <v>9730035</v>
      </c>
      <c r="DB19" s="55">
        <v>9672929</v>
      </c>
      <c r="DC19" s="55">
        <v>9735671</v>
      </c>
      <c r="DD19" s="55">
        <v>9795282</v>
      </c>
      <c r="DE19" s="55">
        <v>9861876</v>
      </c>
      <c r="DF19" s="55">
        <v>9960225</v>
      </c>
      <c r="DG19" s="55">
        <v>10061389</v>
      </c>
      <c r="DH19" s="55">
        <v>10239792</v>
      </c>
      <c r="DI19" s="55">
        <v>10284098</v>
      </c>
      <c r="DJ19" s="55">
        <v>10313807</v>
      </c>
      <c r="DK19" s="55">
        <v>10364323</v>
      </c>
      <c r="DL19" s="55">
        <v>10442063</v>
      </c>
      <c r="DM19" s="55">
        <v>10528212</v>
      </c>
      <c r="DN19" s="66">
        <v>10606879</v>
      </c>
      <c r="DO19" s="55">
        <v>10697388</v>
      </c>
      <c r="DP19" s="55">
        <v>10788764</v>
      </c>
      <c r="DQ19" s="55">
        <v>10866011</v>
      </c>
      <c r="DR19" s="55">
        <v>10964168</v>
      </c>
      <c r="DS19" s="55">
        <v>11015437</v>
      </c>
      <c r="DT19" s="55">
        <v>11098710</v>
      </c>
      <c r="DU19" s="55">
        <v>11146638</v>
      </c>
      <c r="DV19" s="55">
        <v>11207118</v>
      </c>
      <c r="DW19" s="55">
        <v>11271797</v>
      </c>
      <c r="DX19" s="55">
        <v>11384088</v>
      </c>
      <c r="DY19" s="55">
        <v>11448267</v>
      </c>
      <c r="DZ19" s="55">
        <v>11573574</v>
      </c>
      <c r="EA19" s="55">
        <v>11647909</v>
      </c>
      <c r="EB19" s="55">
        <v>11711791</v>
      </c>
      <c r="EC19" s="55">
        <v>11722683</v>
      </c>
      <c r="ED19" s="55">
        <v>11762549</v>
      </c>
      <c r="EE19" s="55">
        <v>11797390</v>
      </c>
      <c r="EF19" s="55">
        <v>11880921</v>
      </c>
      <c r="EG19" s="55">
        <v>11941612</v>
      </c>
      <c r="EH19" s="55">
        <v>11971066</v>
      </c>
      <c r="EI19" s="55">
        <v>12024620</v>
      </c>
      <c r="EJ19" s="55">
        <v>12062778</v>
      </c>
      <c r="EK19" s="55">
        <v>12145358</v>
      </c>
      <c r="EL19" s="55">
        <v>12298444</v>
      </c>
      <c r="EM19" s="55">
        <v>12374324</v>
      </c>
      <c r="EN19" s="55">
        <v>12444601</v>
      </c>
      <c r="EO19" s="55">
        <v>12499602</v>
      </c>
      <c r="EP19" s="55">
        <v>12549855</v>
      </c>
      <c r="EQ19" s="55">
        <v>12468397</v>
      </c>
      <c r="ER19" s="55">
        <v>12550354</v>
      </c>
      <c r="ES19" s="55">
        <v>12567898</v>
      </c>
      <c r="ET19" s="55">
        <v>12513270</v>
      </c>
      <c r="EU19" s="55">
        <v>12567645</v>
      </c>
      <c r="EV19" s="55">
        <v>12620593</v>
      </c>
      <c r="EW19" s="55">
        <v>12669935</v>
      </c>
      <c r="EX19" s="55">
        <v>12728828</v>
      </c>
      <c r="EY19" s="55">
        <v>12653513</v>
      </c>
      <c r="EZ19" s="55">
        <v>12711766</v>
      </c>
      <c r="FA19" s="55">
        <v>12767436</v>
      </c>
      <c r="FB19" s="55">
        <v>12806945</v>
      </c>
      <c r="FC19" s="55">
        <v>12847592</v>
      </c>
      <c r="FD19" s="55">
        <v>12907656</v>
      </c>
      <c r="FE19" s="55">
        <v>12934279</v>
      </c>
      <c r="FF19" s="55">
        <v>12862190</v>
      </c>
      <c r="FG19" s="62">
        <v>-5.5734842274548502E-3</v>
      </c>
      <c r="FH19" s="62">
        <v>1.7820640483527939E-3</v>
      </c>
      <c r="FI19" s="62">
        <v>2.7883998347354444E-2</v>
      </c>
      <c r="FJ19" s="62">
        <v>3.201358172280977E-2</v>
      </c>
    </row>
    <row r="20" spans="1:166" s="10" customFormat="1" ht="15" customHeight="1" x14ac:dyDescent="0.3">
      <c r="B20" s="86" t="s">
        <v>2</v>
      </c>
      <c r="C20" s="87"/>
      <c r="D20" s="28">
        <v>3305716</v>
      </c>
      <c r="E20" s="28">
        <v>3315890</v>
      </c>
      <c r="F20" s="28">
        <v>3345183</v>
      </c>
      <c r="G20" s="28">
        <v>3374322</v>
      </c>
      <c r="H20" s="28">
        <v>3401290</v>
      </c>
      <c r="I20" s="28">
        <v>3429229</v>
      </c>
      <c r="J20" s="28">
        <v>3450994</v>
      </c>
      <c r="K20" s="28">
        <v>3480954</v>
      </c>
      <c r="L20" s="28">
        <v>3509331</v>
      </c>
      <c r="M20" s="28">
        <v>3528358</v>
      </c>
      <c r="N20" s="28">
        <v>3559167</v>
      </c>
      <c r="O20" s="28">
        <v>3535014</v>
      </c>
      <c r="P20" s="28">
        <v>3561657</v>
      </c>
      <c r="Q20" s="28">
        <v>4310903</v>
      </c>
      <c r="R20" s="28">
        <v>4325744</v>
      </c>
      <c r="S20" s="28">
        <v>4468133</v>
      </c>
      <c r="T20" s="28">
        <v>4725994</v>
      </c>
      <c r="U20" s="28">
        <v>5015207</v>
      </c>
      <c r="V20" s="28">
        <v>5048856</v>
      </c>
      <c r="W20" s="28">
        <v>5105527</v>
      </c>
      <c r="X20" s="28">
        <v>5157061</v>
      </c>
      <c r="Y20" s="28">
        <v>5228543</v>
      </c>
      <c r="Z20" s="28">
        <v>5215174</v>
      </c>
      <c r="AA20" s="28">
        <v>5239732</v>
      </c>
      <c r="AB20" s="28">
        <v>5287309</v>
      </c>
      <c r="AC20" s="28">
        <v>5139848</v>
      </c>
      <c r="AD20" s="28">
        <v>5175422</v>
      </c>
      <c r="AE20" s="28">
        <v>5489120</v>
      </c>
      <c r="AF20" s="28">
        <v>5733158</v>
      </c>
      <c r="AG20" s="28">
        <v>5814177</v>
      </c>
      <c r="AH20" s="28">
        <v>5872710</v>
      </c>
      <c r="AI20" s="28">
        <v>5812296</v>
      </c>
      <c r="AJ20" s="28">
        <v>5889229</v>
      </c>
      <c r="AK20" s="28">
        <v>5915672</v>
      </c>
      <c r="AL20" s="28">
        <v>5951794</v>
      </c>
      <c r="AM20" s="28">
        <v>6226339</v>
      </c>
      <c r="AN20" s="28">
        <v>6247887</v>
      </c>
      <c r="AO20" s="28">
        <v>6231866</v>
      </c>
      <c r="AP20" s="28">
        <v>5976465</v>
      </c>
      <c r="AQ20" s="28">
        <v>5944074</v>
      </c>
      <c r="AR20" s="28">
        <v>5932402</v>
      </c>
      <c r="AS20" s="28">
        <v>6091674</v>
      </c>
      <c r="AT20" s="28">
        <v>6380502</v>
      </c>
      <c r="AU20" s="28">
        <v>6230945</v>
      </c>
      <c r="AV20" s="28">
        <v>6247583</v>
      </c>
      <c r="AW20" s="28">
        <v>6235884</v>
      </c>
      <c r="AX20" s="28">
        <v>6262763</v>
      </c>
      <c r="AY20" s="28">
        <v>6307824</v>
      </c>
      <c r="AZ20" s="28">
        <v>6319266</v>
      </c>
      <c r="BA20" s="28">
        <v>6320667</v>
      </c>
      <c r="BB20" s="28">
        <v>6584640</v>
      </c>
      <c r="BC20" s="28">
        <v>6610757</v>
      </c>
      <c r="BD20" s="28">
        <v>6604748</v>
      </c>
      <c r="BE20" s="28">
        <v>6820096</v>
      </c>
      <c r="BF20" s="28">
        <v>6842186</v>
      </c>
      <c r="BG20" s="28">
        <v>6893004</v>
      </c>
      <c r="BH20" s="28">
        <v>6936007</v>
      </c>
      <c r="BI20" s="28">
        <v>6979366</v>
      </c>
      <c r="BJ20" s="28">
        <v>6985962</v>
      </c>
      <c r="BK20" s="28">
        <v>7026725</v>
      </c>
      <c r="BL20" s="28">
        <v>7031239</v>
      </c>
      <c r="BM20" s="28">
        <v>7036839</v>
      </c>
      <c r="BN20" s="28">
        <v>7137437</v>
      </c>
      <c r="BO20" s="28">
        <v>7137437</v>
      </c>
      <c r="BP20" s="28">
        <v>7231475</v>
      </c>
      <c r="BQ20" s="28">
        <v>7293908</v>
      </c>
      <c r="BR20" s="28">
        <v>7334137</v>
      </c>
      <c r="BS20" s="28">
        <v>7350788</v>
      </c>
      <c r="BT20" s="28">
        <v>7545154</v>
      </c>
      <c r="BU20" s="28">
        <v>7766438</v>
      </c>
      <c r="BV20" s="28">
        <v>7797742</v>
      </c>
      <c r="BW20" s="28">
        <v>7609711</v>
      </c>
      <c r="BX20" s="28">
        <v>7485161</v>
      </c>
      <c r="BY20" s="28">
        <v>7807989</v>
      </c>
      <c r="BZ20" s="28">
        <v>7877110</v>
      </c>
      <c r="CA20" s="28">
        <v>7927663</v>
      </c>
      <c r="CB20" s="28">
        <v>7933764</v>
      </c>
      <c r="CC20" s="28">
        <v>7985483</v>
      </c>
      <c r="CD20" s="28">
        <v>8046800</v>
      </c>
      <c r="CE20" s="28">
        <v>8103189</v>
      </c>
      <c r="CF20" s="28">
        <v>8136038</v>
      </c>
      <c r="CG20" s="28">
        <v>8550647</v>
      </c>
      <c r="CH20" s="28">
        <v>8742465</v>
      </c>
      <c r="CI20" s="28">
        <v>8800171</v>
      </c>
      <c r="CJ20" s="28">
        <v>8861343</v>
      </c>
      <c r="CK20" s="56">
        <v>8875444</v>
      </c>
      <c r="CL20" s="56">
        <v>8903507</v>
      </c>
      <c r="CM20" s="56">
        <v>8903908</v>
      </c>
      <c r="CN20" s="56">
        <v>8934395</v>
      </c>
      <c r="CO20" s="56">
        <v>8968552</v>
      </c>
      <c r="CP20" s="56">
        <v>8992099</v>
      </c>
      <c r="CQ20" s="56">
        <v>9028107</v>
      </c>
      <c r="CR20" s="56">
        <v>9069409</v>
      </c>
      <c r="CS20" s="56">
        <v>9097182</v>
      </c>
      <c r="CT20" s="56">
        <v>9113761</v>
      </c>
      <c r="CU20" s="56">
        <v>9181544</v>
      </c>
      <c r="CV20" s="58">
        <v>9196404</v>
      </c>
      <c r="CW20" s="58">
        <v>9230537</v>
      </c>
      <c r="CX20" s="58">
        <v>9356551</v>
      </c>
      <c r="CY20" s="58">
        <v>9400458</v>
      </c>
      <c r="CZ20" s="58">
        <v>9473719</v>
      </c>
      <c r="DA20" s="55">
        <v>9556355</v>
      </c>
      <c r="DB20" s="55">
        <v>9500204</v>
      </c>
      <c r="DC20" s="55">
        <v>9564508</v>
      </c>
      <c r="DD20" s="55">
        <v>9621903</v>
      </c>
      <c r="DE20" s="55">
        <v>9686505</v>
      </c>
      <c r="DF20" s="55">
        <v>9782567</v>
      </c>
      <c r="DG20" s="55">
        <v>9880226</v>
      </c>
      <c r="DH20" s="55">
        <v>10056472</v>
      </c>
      <c r="DI20" s="55">
        <v>10098607</v>
      </c>
      <c r="DJ20" s="55">
        <v>10126423</v>
      </c>
      <c r="DK20" s="55">
        <v>10173702</v>
      </c>
      <c r="DL20" s="55">
        <v>10248603</v>
      </c>
      <c r="DM20" s="55">
        <v>10337466</v>
      </c>
      <c r="DN20" s="66">
        <v>10414950</v>
      </c>
      <c r="DO20" s="55">
        <v>10503130</v>
      </c>
      <c r="DP20" s="55">
        <v>10592811</v>
      </c>
      <c r="DQ20" s="55">
        <v>10668926</v>
      </c>
      <c r="DR20" s="55">
        <v>10765778</v>
      </c>
      <c r="DS20" s="55">
        <v>10815702</v>
      </c>
      <c r="DT20" s="55">
        <v>10896808</v>
      </c>
      <c r="DU20" s="55">
        <v>10942971</v>
      </c>
      <c r="DV20" s="55">
        <v>11001314</v>
      </c>
      <c r="DW20" s="55">
        <v>11062634</v>
      </c>
      <c r="DX20" s="55">
        <v>11171626</v>
      </c>
      <c r="DY20" s="55">
        <v>11239195</v>
      </c>
      <c r="DZ20" s="55">
        <v>11362699</v>
      </c>
      <c r="EA20" s="55">
        <v>11435747</v>
      </c>
      <c r="EB20" s="55">
        <v>11498270</v>
      </c>
      <c r="EC20" s="55">
        <v>11509031</v>
      </c>
      <c r="ED20" s="55">
        <v>11548291</v>
      </c>
      <c r="EE20" s="55">
        <v>11581916</v>
      </c>
      <c r="EF20" s="55">
        <v>11663389</v>
      </c>
      <c r="EG20" s="55">
        <v>11722101</v>
      </c>
      <c r="EH20" s="55">
        <v>11750324</v>
      </c>
      <c r="EI20" s="55">
        <v>11802707</v>
      </c>
      <c r="EJ20" s="55">
        <v>11838689</v>
      </c>
      <c r="EK20" s="55">
        <v>11920774</v>
      </c>
      <c r="EL20" s="55">
        <v>12071997</v>
      </c>
      <c r="EM20" s="55">
        <v>12144796</v>
      </c>
      <c r="EN20" s="55">
        <v>12211714</v>
      </c>
      <c r="EO20" s="55">
        <v>12264061</v>
      </c>
      <c r="EP20" s="55">
        <v>12311304</v>
      </c>
      <c r="EQ20" s="55">
        <v>12226854</v>
      </c>
      <c r="ER20" s="55">
        <v>12303492</v>
      </c>
      <c r="ES20" s="55">
        <v>12317911</v>
      </c>
      <c r="ET20" s="55">
        <v>12259376</v>
      </c>
      <c r="EU20" s="55">
        <v>12308885</v>
      </c>
      <c r="EV20" s="55">
        <v>12357658</v>
      </c>
      <c r="EW20" s="55">
        <v>12405048</v>
      </c>
      <c r="EX20" s="55">
        <v>12459648</v>
      </c>
      <c r="EY20" s="55">
        <v>12382497</v>
      </c>
      <c r="EZ20" s="55">
        <v>12436727</v>
      </c>
      <c r="FA20" s="55">
        <v>12488706</v>
      </c>
      <c r="FB20" s="55">
        <v>12525775</v>
      </c>
      <c r="FC20" s="55">
        <v>12563470</v>
      </c>
      <c r="FD20" s="55">
        <v>12620440</v>
      </c>
      <c r="FE20" s="55">
        <v>12644559</v>
      </c>
      <c r="FF20" s="55">
        <v>12570770</v>
      </c>
      <c r="FG20" s="62">
        <v>-5.8356325436103029E-3</v>
      </c>
      <c r="FH20" s="62">
        <v>1.5642911248507918E-3</v>
      </c>
      <c r="FI20" s="62">
        <v>2.5400477153160184E-2</v>
      </c>
      <c r="FJ20" s="62">
        <v>2.9317406430199977E-2</v>
      </c>
    </row>
    <row r="21" spans="1:166" s="10" customFormat="1" ht="15" customHeight="1" x14ac:dyDescent="0.3">
      <c r="B21" s="86" t="s">
        <v>3</v>
      </c>
      <c r="C21" s="87"/>
      <c r="D21" s="28">
        <v>14248</v>
      </c>
      <c r="E21" s="28">
        <v>14621</v>
      </c>
      <c r="F21" s="28">
        <v>14904</v>
      </c>
      <c r="G21" s="28">
        <v>15246</v>
      </c>
      <c r="H21" s="28">
        <v>15649</v>
      </c>
      <c r="I21" s="28">
        <v>15958</v>
      </c>
      <c r="J21" s="28">
        <v>16182</v>
      </c>
      <c r="K21" s="28">
        <v>16681</v>
      </c>
      <c r="L21" s="28">
        <v>16895</v>
      </c>
      <c r="M21" s="28">
        <v>17116</v>
      </c>
      <c r="N21" s="28">
        <v>17427</v>
      </c>
      <c r="O21" s="28">
        <v>17925</v>
      </c>
      <c r="P21" s="28">
        <v>18246</v>
      </c>
      <c r="Q21" s="28">
        <v>91725</v>
      </c>
      <c r="R21" s="28">
        <v>96260</v>
      </c>
      <c r="S21" s="28">
        <v>107969</v>
      </c>
      <c r="T21" s="28">
        <v>159881</v>
      </c>
      <c r="U21" s="28">
        <v>178267</v>
      </c>
      <c r="V21" s="28">
        <v>182048</v>
      </c>
      <c r="W21" s="28">
        <v>185604</v>
      </c>
      <c r="X21" s="28">
        <v>185779</v>
      </c>
      <c r="Y21" s="28">
        <v>188568</v>
      </c>
      <c r="Z21" s="28">
        <v>186956</v>
      </c>
      <c r="AA21" s="28">
        <v>192405</v>
      </c>
      <c r="AB21" s="28">
        <v>160416</v>
      </c>
      <c r="AC21" s="28">
        <v>157586</v>
      </c>
      <c r="AD21" s="28">
        <v>158449</v>
      </c>
      <c r="AE21" s="28">
        <v>168753</v>
      </c>
      <c r="AF21" s="28">
        <v>176687</v>
      </c>
      <c r="AG21" s="28">
        <v>181048</v>
      </c>
      <c r="AH21" s="28">
        <v>180954</v>
      </c>
      <c r="AI21" s="28">
        <v>176533</v>
      </c>
      <c r="AJ21" s="28">
        <v>176140</v>
      </c>
      <c r="AK21" s="28">
        <v>176450</v>
      </c>
      <c r="AL21" s="28">
        <v>176014</v>
      </c>
      <c r="AM21" s="28">
        <v>226584</v>
      </c>
      <c r="AN21" s="28">
        <v>225935</v>
      </c>
      <c r="AO21" s="28">
        <v>228326</v>
      </c>
      <c r="AP21" s="28">
        <v>223154</v>
      </c>
      <c r="AQ21" s="28">
        <v>223211</v>
      </c>
      <c r="AR21" s="28">
        <v>215917</v>
      </c>
      <c r="AS21" s="28">
        <v>224405</v>
      </c>
      <c r="AT21" s="28">
        <v>228904</v>
      </c>
      <c r="AU21" s="28">
        <v>229155</v>
      </c>
      <c r="AV21" s="28">
        <v>229875</v>
      </c>
      <c r="AW21" s="28">
        <v>228551</v>
      </c>
      <c r="AX21" s="28">
        <v>236258</v>
      </c>
      <c r="AY21" s="28">
        <v>241871</v>
      </c>
      <c r="AZ21" s="28">
        <v>242769</v>
      </c>
      <c r="BA21" s="28">
        <v>242873</v>
      </c>
      <c r="BB21" s="28">
        <v>109937</v>
      </c>
      <c r="BC21" s="28">
        <v>108898</v>
      </c>
      <c r="BD21" s="28">
        <v>109170</v>
      </c>
      <c r="BE21" s="28">
        <v>114934</v>
      </c>
      <c r="BF21" s="28">
        <v>115457</v>
      </c>
      <c r="BG21" s="28">
        <v>115353</v>
      </c>
      <c r="BH21" s="28">
        <v>116199</v>
      </c>
      <c r="BI21" s="28">
        <v>117728</v>
      </c>
      <c r="BJ21" s="28">
        <v>118803</v>
      </c>
      <c r="BK21" s="28">
        <v>121352</v>
      </c>
      <c r="BL21" s="28">
        <v>121438</v>
      </c>
      <c r="BM21" s="28">
        <v>123209</v>
      </c>
      <c r="BN21" s="28">
        <v>126292</v>
      </c>
      <c r="BO21" s="28">
        <v>126292</v>
      </c>
      <c r="BP21" s="28">
        <v>123913</v>
      </c>
      <c r="BQ21" s="28">
        <v>125107</v>
      </c>
      <c r="BR21" s="28">
        <v>125683</v>
      </c>
      <c r="BS21" s="28">
        <v>125793</v>
      </c>
      <c r="BT21" s="28">
        <v>135718</v>
      </c>
      <c r="BU21" s="28">
        <v>148244</v>
      </c>
      <c r="BV21" s="28">
        <v>149558</v>
      </c>
      <c r="BW21" s="28">
        <v>142882</v>
      </c>
      <c r="BX21" s="28">
        <v>127702</v>
      </c>
      <c r="BY21" s="28">
        <v>149309</v>
      </c>
      <c r="BZ21" s="28">
        <v>152593</v>
      </c>
      <c r="CA21" s="28">
        <v>154013</v>
      </c>
      <c r="CB21" s="28">
        <v>154508</v>
      </c>
      <c r="CC21" s="28">
        <v>155869</v>
      </c>
      <c r="CD21" s="28">
        <v>155108</v>
      </c>
      <c r="CE21" s="28">
        <v>156592</v>
      </c>
      <c r="CF21" s="28">
        <v>157186</v>
      </c>
      <c r="CG21" s="28">
        <v>156717</v>
      </c>
      <c r="CH21" s="28">
        <v>158070</v>
      </c>
      <c r="CI21" s="28">
        <v>158721</v>
      </c>
      <c r="CJ21" s="28">
        <v>159705</v>
      </c>
      <c r="CK21" s="56">
        <v>160515</v>
      </c>
      <c r="CL21" s="57">
        <v>159998</v>
      </c>
      <c r="CM21" s="57">
        <v>159761</v>
      </c>
      <c r="CN21" s="57">
        <v>160411</v>
      </c>
      <c r="CO21" s="57">
        <v>156613</v>
      </c>
      <c r="CP21" s="57">
        <v>156330</v>
      </c>
      <c r="CQ21" s="57">
        <v>156637</v>
      </c>
      <c r="CR21" s="57">
        <v>158355</v>
      </c>
      <c r="CS21" s="57">
        <v>159951</v>
      </c>
      <c r="CT21" s="57">
        <v>160770</v>
      </c>
      <c r="CU21" s="57">
        <v>163438</v>
      </c>
      <c r="CV21" s="58">
        <v>165943</v>
      </c>
      <c r="CW21" s="58">
        <v>166658</v>
      </c>
      <c r="CX21" s="58">
        <v>167984</v>
      </c>
      <c r="CY21" s="58">
        <v>169821</v>
      </c>
      <c r="CZ21" s="58">
        <v>172544</v>
      </c>
      <c r="DA21" s="55">
        <v>170344</v>
      </c>
      <c r="DB21" s="55">
        <v>169389</v>
      </c>
      <c r="DC21" s="55">
        <v>171163</v>
      </c>
      <c r="DD21" s="55">
        <v>173379</v>
      </c>
      <c r="DE21" s="55">
        <v>175371</v>
      </c>
      <c r="DF21" s="55">
        <v>177510</v>
      </c>
      <c r="DG21" s="55">
        <v>181163</v>
      </c>
      <c r="DH21" s="55">
        <v>183320</v>
      </c>
      <c r="DI21" s="55">
        <v>185491</v>
      </c>
      <c r="DJ21" s="55">
        <v>187384</v>
      </c>
      <c r="DK21" s="55">
        <v>190621</v>
      </c>
      <c r="DL21" s="55">
        <v>193460</v>
      </c>
      <c r="DM21" s="55">
        <v>189893</v>
      </c>
      <c r="DN21" s="66">
        <v>191929</v>
      </c>
      <c r="DO21" s="55">
        <v>194258</v>
      </c>
      <c r="DP21" s="55">
        <v>195953</v>
      </c>
      <c r="DQ21" s="55">
        <v>197085</v>
      </c>
      <c r="DR21" s="55">
        <v>198390</v>
      </c>
      <c r="DS21" s="55">
        <v>199735</v>
      </c>
      <c r="DT21" s="55">
        <v>201902</v>
      </c>
      <c r="DU21" s="55">
        <v>203667</v>
      </c>
      <c r="DV21" s="55">
        <v>205804</v>
      </c>
      <c r="DW21" s="55">
        <v>209163</v>
      </c>
      <c r="DX21" s="55">
        <v>212462</v>
      </c>
      <c r="DY21" s="55">
        <v>209072</v>
      </c>
      <c r="DZ21" s="55">
        <v>210875</v>
      </c>
      <c r="EA21" s="55">
        <v>212162</v>
      </c>
      <c r="EB21" s="55">
        <v>213521</v>
      </c>
      <c r="EC21" s="55">
        <v>213652</v>
      </c>
      <c r="ED21" s="55">
        <v>214258</v>
      </c>
      <c r="EE21" s="55">
        <v>215474</v>
      </c>
      <c r="EF21" s="55">
        <v>217532</v>
      </c>
      <c r="EG21" s="55">
        <v>219511</v>
      </c>
      <c r="EH21" s="55">
        <v>220742</v>
      </c>
      <c r="EI21" s="55">
        <v>221913</v>
      </c>
      <c r="EJ21" s="55">
        <v>224089</v>
      </c>
      <c r="EK21" s="55">
        <v>224584</v>
      </c>
      <c r="EL21" s="55">
        <v>226447</v>
      </c>
      <c r="EM21" s="55">
        <v>229528</v>
      </c>
      <c r="EN21" s="55">
        <v>232887</v>
      </c>
      <c r="EO21" s="55">
        <v>235541</v>
      </c>
      <c r="EP21" s="55">
        <v>238551</v>
      </c>
      <c r="EQ21" s="55">
        <v>241543</v>
      </c>
      <c r="ER21" s="55">
        <v>246862</v>
      </c>
      <c r="ES21" s="55">
        <v>249987</v>
      </c>
      <c r="ET21" s="55">
        <v>253894</v>
      </c>
      <c r="EU21" s="55">
        <v>258760</v>
      </c>
      <c r="EV21" s="55">
        <v>262935</v>
      </c>
      <c r="EW21" s="55">
        <v>264887</v>
      </c>
      <c r="EX21" s="55">
        <v>269180</v>
      </c>
      <c r="EY21" s="55">
        <v>271016</v>
      </c>
      <c r="EZ21" s="55">
        <v>275039</v>
      </c>
      <c r="FA21" s="55">
        <v>278730</v>
      </c>
      <c r="FB21" s="55">
        <v>281170</v>
      </c>
      <c r="FC21" s="55">
        <v>284122</v>
      </c>
      <c r="FD21" s="55">
        <v>287216</v>
      </c>
      <c r="FE21" s="55">
        <v>289720</v>
      </c>
      <c r="FF21" s="55">
        <v>291420</v>
      </c>
      <c r="FG21" s="62">
        <v>5.8677343642137281E-3</v>
      </c>
      <c r="FH21" s="62">
        <v>1.1866517271714727E-2</v>
      </c>
      <c r="FI21" s="62">
        <v>0.14780183856254969</v>
      </c>
      <c r="FJ21" s="62">
        <v>0.17131823702614613</v>
      </c>
    </row>
    <row r="22" spans="1:166"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46"/>
      <c r="FH22" s="46"/>
      <c r="FI22" s="46"/>
    </row>
    <row r="23" spans="1:166" s="38" customFormat="1" ht="15" customHeight="1" x14ac:dyDescent="0.3">
      <c r="A23" s="9"/>
      <c r="B23" s="3" t="s">
        <v>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row>
    <row r="24" spans="1:166" s="38" customFormat="1" ht="15" customHeight="1" x14ac:dyDescent="0.3">
      <c r="A24" s="9"/>
      <c r="B24" s="4" t="s">
        <v>44</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row>
    <row r="25" spans="1:166" s="31" customFormat="1" ht="15" customHeight="1" x14ac:dyDescent="0.3">
      <c r="A25" s="9"/>
      <c r="B25" s="4" t="s">
        <v>40</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33"/>
      <c r="FH25" s="33"/>
      <c r="FI25" s="33"/>
    </row>
    <row r="26" spans="1:166" s="31" customFormat="1" ht="15" customHeight="1" x14ac:dyDescent="0.3">
      <c r="A26" s="9"/>
      <c r="B26" s="6" t="s">
        <v>41</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33"/>
      <c r="FH26" s="33"/>
      <c r="FI26" s="33"/>
    </row>
    <row r="27" spans="1:166" s="31" customFormat="1" ht="15" customHeight="1" x14ac:dyDescent="0.3">
      <c r="A27"/>
      <c r="B27" s="6" t="s">
        <v>67</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32"/>
      <c r="FH27" s="32"/>
      <c r="FI27" s="32"/>
    </row>
    <row r="28" spans="1:166" s="31" customFormat="1" ht="15" customHeight="1" x14ac:dyDescent="0.3">
      <c r="A28"/>
      <c r="B28" s="6" t="s">
        <v>71</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32"/>
      <c r="FH28" s="32"/>
      <c r="FI28" s="32"/>
    </row>
    <row r="29" spans="1:166" s="31" customFormat="1" ht="15" customHeight="1" x14ac:dyDescent="0.3">
      <c r="A29"/>
      <c r="B29" s="6" t="s">
        <v>68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row>
    <row r="30" spans="1:166" s="31" customFormat="1" ht="15" customHeight="1" x14ac:dyDescent="0.3">
      <c r="A30"/>
      <c r="B30" s="6" t="s">
        <v>42</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row>
    <row r="31" spans="1:166" s="31" customFormat="1" ht="15" customHeight="1" x14ac:dyDescent="0.3">
      <c r="A31"/>
      <c r="B31" s="4" t="s">
        <v>52</v>
      </c>
      <c r="D31" s="41"/>
      <c r="E31" s="41"/>
      <c r="F31" s="41"/>
      <c r="G31" s="41"/>
      <c r="H31" s="41"/>
      <c r="I31" s="41"/>
      <c r="J31" s="41"/>
      <c r="K31" s="41"/>
      <c r="L31" s="41"/>
      <c r="M31" s="41"/>
      <c r="N31" s="41"/>
      <c r="O31" s="41"/>
    </row>
    <row r="32" spans="1:166" s="31" customFormat="1" ht="15" customHeight="1" x14ac:dyDescent="0.3">
      <c r="A32"/>
      <c r="B32" s="6" t="s">
        <v>46</v>
      </c>
      <c r="D32" s="41"/>
      <c r="E32" s="41"/>
      <c r="F32" s="41"/>
      <c r="G32" s="41"/>
      <c r="H32" s="41"/>
      <c r="I32" s="41"/>
      <c r="J32" s="41"/>
      <c r="K32" s="41"/>
      <c r="L32" s="41"/>
      <c r="M32" s="41"/>
      <c r="N32" s="41"/>
      <c r="O32" s="41"/>
    </row>
    <row r="33" spans="1:166" s="31" customFormat="1" ht="15" customHeight="1" x14ac:dyDescent="0.3">
      <c r="A33"/>
      <c r="B33" s="6" t="s">
        <v>48</v>
      </c>
      <c r="D33" s="41"/>
      <c r="E33" s="41"/>
      <c r="F33" s="41"/>
      <c r="G33" s="41"/>
      <c r="H33" s="41"/>
      <c r="I33" s="41"/>
      <c r="J33" s="41"/>
      <c r="K33" s="41"/>
      <c r="L33" s="41"/>
      <c r="M33" s="41"/>
      <c r="N33" s="41"/>
      <c r="O33" s="41"/>
    </row>
    <row r="34" spans="1:166" s="31" customFormat="1" ht="33" customHeight="1" x14ac:dyDescent="0.3">
      <c r="A34"/>
      <c r="B34" s="85" t="s">
        <v>53</v>
      </c>
      <c r="C34" s="85"/>
      <c r="D34" s="85"/>
      <c r="E34" s="85"/>
      <c r="F34" s="85"/>
      <c r="G34" s="85"/>
      <c r="H34" s="85"/>
      <c r="I34" s="85"/>
      <c r="J34" s="85"/>
      <c r="K34" s="85"/>
      <c r="L34" s="85"/>
      <c r="M34" s="85"/>
      <c r="N34" s="85"/>
      <c r="O34" s="85"/>
      <c r="P34" s="85"/>
      <c r="Q34" s="85"/>
    </row>
    <row r="35" spans="1:166" s="31" customFormat="1" ht="31.5" customHeight="1" x14ac:dyDescent="0.3">
      <c r="A35"/>
      <c r="B35" s="134" t="s">
        <v>77</v>
      </c>
      <c r="C35" s="134"/>
      <c r="D35" s="134"/>
      <c r="E35" s="134"/>
      <c r="F35" s="134"/>
      <c r="G35" s="134"/>
      <c r="H35" s="134"/>
      <c r="I35" s="134"/>
      <c r="J35" s="134"/>
      <c r="K35" s="134"/>
      <c r="L35" s="134"/>
      <c r="M35" s="134"/>
      <c r="N35" s="134"/>
      <c r="O35" s="134"/>
      <c r="P35" s="134"/>
      <c r="Q35" s="134"/>
    </row>
    <row r="36" spans="1:166" s="31" customFormat="1" ht="15" customHeight="1" x14ac:dyDescent="0.3">
      <c r="A36"/>
      <c r="B36" s="4" t="s">
        <v>37</v>
      </c>
      <c r="C36" s="59"/>
      <c r="D36" s="41"/>
      <c r="E36" s="41"/>
      <c r="F36" s="41"/>
      <c r="G36" s="41"/>
      <c r="H36" s="41"/>
      <c r="I36" s="41"/>
      <c r="J36" s="41"/>
      <c r="K36" s="41"/>
      <c r="L36" s="41"/>
      <c r="M36" s="41"/>
      <c r="N36" s="41"/>
      <c r="O36" s="41"/>
      <c r="FJ36" s="38"/>
    </row>
    <row r="37" spans="1:166" s="31" customFormat="1" ht="15" customHeight="1" x14ac:dyDescent="0.3">
      <c r="A37"/>
      <c r="B37"/>
      <c r="C37" s="60"/>
      <c r="D37" s="41"/>
      <c r="E37" s="41"/>
      <c r="F37" s="41"/>
      <c r="G37" s="41"/>
      <c r="H37" s="41"/>
      <c r="I37" s="41"/>
      <c r="J37" s="41"/>
      <c r="K37" s="41"/>
      <c r="L37" s="41"/>
      <c r="M37" s="41"/>
      <c r="N37" s="41"/>
      <c r="O37" s="41"/>
    </row>
    <row r="38" spans="1:166" s="31" customFormat="1" x14ac:dyDescent="0.3"/>
    <row r="39" spans="1:166" s="31" customFormat="1" x14ac:dyDescent="0.3"/>
    <row r="40" spans="1:166" s="31" customFormat="1" x14ac:dyDescent="0.3"/>
    <row r="41" spans="1:166" s="31" customFormat="1" x14ac:dyDescent="0.3"/>
    <row r="42" spans="1:166" s="31" customFormat="1" x14ac:dyDescent="0.3"/>
    <row r="43" spans="1:166" s="31" customFormat="1" x14ac:dyDescent="0.3"/>
    <row r="44" spans="1:166" s="31" customFormat="1" x14ac:dyDescent="0.3"/>
    <row r="45" spans="1:166" s="31" customFormat="1" x14ac:dyDescent="0.3"/>
  </sheetData>
  <mergeCells count="26">
    <mergeCell ref="B35:Q35"/>
    <mergeCell ref="FG9:FG10"/>
    <mergeCell ref="FH9:FH10"/>
    <mergeCell ref="FI9:FI10"/>
    <mergeCell ref="CV9:DG9"/>
    <mergeCell ref="B34:Q34"/>
    <mergeCell ref="DT9:EE9"/>
    <mergeCell ref="B20:C20"/>
    <mergeCell ref="B21:C21"/>
    <mergeCell ref="P9:AA9"/>
    <mergeCell ref="AB9:AM9"/>
    <mergeCell ref="AN9:AY9"/>
    <mergeCell ref="D9:O9"/>
    <mergeCell ref="EF9:EQ9"/>
    <mergeCell ref="FD9:FF9"/>
    <mergeCell ref="D3:K3"/>
    <mergeCell ref="D4:K4"/>
    <mergeCell ref="D5:K5"/>
    <mergeCell ref="D6:K6"/>
    <mergeCell ref="FJ9:FJ10"/>
    <mergeCell ref="AZ9:BK9"/>
    <mergeCell ref="BL9:BW9"/>
    <mergeCell ref="BX9:CI9"/>
    <mergeCell ref="CJ9:CU9"/>
    <mergeCell ref="DH9:DS9"/>
    <mergeCell ref="ER9:FC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361BAE64-C675-4EBC-9945-C065ADA26E3B}">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FH20:FH21 FH13:FH18</xm:sqref>
        </x14:conditionalFormatting>
        <x14:conditionalFormatting xmlns:xm="http://schemas.microsoft.com/office/excel/2006/main">
          <x14:cfRule type="iconSet" priority="189"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FG11:FJ11</xm:sqref>
        </x14:conditionalFormatting>
        <x14:conditionalFormatting xmlns:xm="http://schemas.microsoft.com/office/excel/2006/main">
          <x14:cfRule type="iconSet" priority="183"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FG19:FJ19</xm:sqref>
        </x14:conditionalFormatting>
        <x14:conditionalFormatting xmlns:xm="http://schemas.microsoft.com/office/excel/2006/main">
          <x14:cfRule type="iconSet" priority="187"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FJ20:FJ21 FJ13:FJ18</xm:sqref>
        </x14:conditionalFormatting>
        <x14:conditionalFormatting xmlns:xm="http://schemas.microsoft.com/office/excel/2006/main">
          <x14:cfRule type="iconSet" priority="2" id="{5B3454FB-06CC-4154-AE7D-9F039F14CE71}">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FG20:FG21 FG13:FG18</xm:sqref>
        </x14:conditionalFormatting>
        <x14:conditionalFormatting xmlns:xm="http://schemas.microsoft.com/office/excel/2006/main">
          <x14:cfRule type="iconSet" priority="1" id="{211BCEBA-AB85-4FC1-9E01-25827BFEF7A8}">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FI20:FI21 FI13:FI18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2026-05-05T14:44:02Z</dcterms:modified>
</cp:coreProperties>
</file>