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Informes\014 PEMS HASTA EL 21 de CADA MES\2020\09 Septiembre\"/>
    </mc:Choice>
  </mc:AlternateContent>
  <bookViews>
    <workbookView xWindow="0" yWindow="0" windowWidth="23040" windowHeight="8232"/>
  </bookViews>
  <sheets>
    <sheet name="ÍNDICE" sheetId="2" r:id="rId1"/>
    <sheet name="Privado" sheetId="8" r:id="rId2"/>
    <sheet name="Popular y Solidario" sheetId="7" r:id="rId3"/>
  </sheets>
  <definedNames>
    <definedName name="_xlnm.Print_Area" localSheetId="2">'Popular y Solidario'!$B$2:$CS$23</definedName>
    <definedName name="_xlnm.Print_Area" localSheetId="1">Privado!$B$2:$BP$30</definedName>
  </definedNames>
  <calcPr calcId="152511"/>
</workbook>
</file>

<file path=xl/calcChain.xml><?xml version="1.0" encoding="utf-8"?>
<calcChain xmlns="http://schemas.openxmlformats.org/spreadsheetml/2006/main">
  <c r="CH16" i="7" l="1"/>
  <c r="CH14" i="7"/>
  <c r="CH13" i="7"/>
  <c r="CH15" i="7" s="1"/>
  <c r="CH11" i="7"/>
  <c r="CH17" i="7" s="1"/>
  <c r="CG16" i="7" l="1"/>
  <c r="CG15" i="7"/>
  <c r="CG14" i="7"/>
  <c r="CG13" i="7"/>
  <c r="CG11" i="7"/>
  <c r="CG17" i="7" s="1"/>
  <c r="CE17" i="7" l="1"/>
  <c r="CF16" i="7"/>
  <c r="CF17" i="7" s="1"/>
  <c r="CF14" i="7"/>
  <c r="CF13" i="7"/>
  <c r="CF15" i="7" s="1"/>
  <c r="CD16" i="7" l="1"/>
  <c r="CD14" i="7"/>
  <c r="CD13" i="7"/>
  <c r="CC15" i="7" l="1"/>
  <c r="CD15" i="7"/>
  <c r="CD11" i="7" l="1"/>
  <c r="CC17" i="7" l="1"/>
  <c r="CD17" i="7"/>
  <c r="CB16" i="7" l="1"/>
  <c r="CB14" i="7"/>
  <c r="CB13" i="7"/>
  <c r="CB15" i="7" s="1"/>
  <c r="CB11" i="7"/>
  <c r="CB17" i="7" s="1"/>
  <c r="BX21" i="7" l="1"/>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BZ17" i="7"/>
  <c r="BX17" i="7"/>
  <c r="BW17" i="7"/>
  <c r="BV17" i="7"/>
  <c r="BU17" i="7"/>
  <c r="BT17" i="7"/>
  <c r="BS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A16" i="7"/>
  <c r="CA17" i="7" s="1"/>
  <c r="BY16" i="7"/>
  <c r="BR16" i="7"/>
  <c r="BZ15" i="7"/>
  <c r="BX15" i="7"/>
  <c r="BW15" i="7"/>
  <c r="BV15" i="7"/>
  <c r="BU15" i="7"/>
  <c r="BT15" i="7"/>
  <c r="BS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A14" i="7"/>
  <c r="BY14" i="7"/>
  <c r="BY15" i="7" s="1"/>
  <c r="BR14" i="7"/>
  <c r="CA13" i="7"/>
  <c r="BR13" i="7"/>
  <c r="BY11" i="7"/>
  <c r="BR11" i="7"/>
  <c r="CA15" i="7" l="1"/>
  <c r="BR17" i="7"/>
  <c r="BY17" i="7"/>
  <c r="BR15" i="7"/>
</calcChain>
</file>

<file path=xl/sharedStrings.xml><?xml version="1.0" encoding="utf-8"?>
<sst xmlns="http://schemas.openxmlformats.org/spreadsheetml/2006/main" count="271" uniqueCount="96">
  <si>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</si>
  <si>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</si>
  <si>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</si>
  <si>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</si>
  <si>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</si>
  <si>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</si>
  <si>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</si>
  <si>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</si>
  <si>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</si>
  <si>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</si>
  <si>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</si>
  <si>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</si>
  <si>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</si>
  <si>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</si>
  <si>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</si>
  <si>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</si>
  <si>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</si>
  <si>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</si>
  <si>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</si>
  <si>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</si>
  <si>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</si>
  <si>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</si>
  <si>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</si>
  <si>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</si>
  <si>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</si>
  <si>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</si>
  <si>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</si>
  <si>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</si>
  <si>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</si>
  <si>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</si>
  <si>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</si>
  <si>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</si>
  <si>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</si>
  <si>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</si>
  <si>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</si>
  <si>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</si>
  <si>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</si>
  <si>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</si>
  <si>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</si>
  <si>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</si>
  <si>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</si>
  <si>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</si>
  <si>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</si>
  <si>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</si>
  <si>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</si>
  <si>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</si>
  <si>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</si>
  <si>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</si>
  <si>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</si>
  <si>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</si>
  <si>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</si>
  <si>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</si>
  <si>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</si>
  <si>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</si>
  <si>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</si>
  <si>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</si>
  <si>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</si>
  <si>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</si>
  <si>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</si>
  <si>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</si>
  <si>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</si>
  <si>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</si>
  <si>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</si>
  <si>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</si>
  <si>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</si>
  <si>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</si>
  <si>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</si>
  <si>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</si>
  <si>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Septiembre (10)</t>
  </si>
  <si>
    <t>30 de septiembre de 2020</t>
  </si>
  <si>
    <r>
      <t xml:space="preserve">(10) Se dispone de </t>
    </r>
    <r>
      <rPr>
        <b/>
        <sz val="10"/>
        <color theme="1"/>
        <rFont val="Calibri"/>
        <family val="2"/>
        <scheme val="minor"/>
      </rPr>
      <t>149</t>
    </r>
    <r>
      <rPr>
        <sz val="10"/>
        <color theme="1"/>
        <rFont val="Calibri"/>
        <family val="2"/>
        <scheme val="minor"/>
      </rPr>
      <t xml:space="preserve"> EFIS con estructuras D01 al 30 de septiembre de 2020 validadas.
        Se dispone de </t>
    </r>
    <r>
      <rPr>
        <b/>
        <sz val="10"/>
        <color theme="1"/>
        <rFont val="Calibri"/>
        <family val="2"/>
        <scheme val="minor"/>
      </rPr>
      <t>370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5</t>
    </r>
    <r>
      <rPr>
        <sz val="10"/>
        <color theme="1"/>
        <rFont val="Calibri"/>
        <family val="2"/>
        <scheme val="minor"/>
      </rPr>
      <t xml:space="preserve"> EFIS que no cuentan con estructuras  D01 por lo que se encuentran con saldos de depósitos estimados conforme los balances mensuales (B11).</t>
    </r>
  </si>
  <si>
    <r>
      <t xml:space="preserve">PUBLICACIÓN ESTADÍSTICA MENSUAL 
</t>
    </r>
    <r>
      <rPr>
        <b/>
        <sz val="11"/>
        <color theme="0" tint="-0.499984740745262"/>
        <rFont val="Garamond"/>
        <family val="1"/>
      </rPr>
      <t>(datos al 30 deseptiembre de 2020)</t>
    </r>
  </si>
  <si>
    <t>PATRIMONIO Y COBERTURA DEL FONDO DE SEGURO DE DEPÓSITOS DEL SISTEMA PRIVADO</t>
  </si>
  <si>
    <t>Al 30 de septiembre de 2020</t>
  </si>
  <si>
    <t xml:space="preserve">Diciembre (6) </t>
  </si>
  <si>
    <t>Enero (7)</t>
  </si>
  <si>
    <t>Febrero (8)</t>
  </si>
  <si>
    <t>Marzo (9)</t>
  </si>
  <si>
    <t>Abril (10)</t>
  </si>
  <si>
    <t>Mayo (9)</t>
  </si>
  <si>
    <t>Agosto (12)</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</si>
  <si>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</si>
  <si>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</si>
  <si>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</si>
  <si>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</si>
  <si>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</si>
  <si>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</si>
  <si>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</si>
  <si>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</si>
  <si>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</si>
  <si>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Banco Desarrollo consolida con datos estimados</t>
  </si>
  <si>
    <t>(9) Banco Nacional consolida con datos estimados</t>
  </si>
  <si>
    <t>(10) En el mes de abril, mayo y junio de 2020, el patrimonio del Fideicomiso se mantiene constante, debido a que se encuentran pendientes las transferencias de contribuciones.</t>
  </si>
  <si>
    <t>(11) Los bancos Nacional y Solidario consolidan con datos estimados.</t>
  </si>
  <si>
    <t xml:space="preserve">(12) Los bancos Nacional y Austro consolidan con datos estimados. </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</si>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</sst>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quot;$&quot;* #,##0.00_ ;_ &quot;$&quot;* \-#,##0.00_ ;_ &quot;$&quot;* &quot;-&quot;??_ ;_ @_ "/>
    <numFmt numFmtId="165" formatCode="_ * #,##0.00_ ;_ * \-#,##0.00_ ;_ * &quot;-&quot;??_ ;_ @_ "/>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43" fontId="24" fillId="0" borderId="0" applyFont="0" applyFill="0" applyBorder="0" applyAlignment="0" applyProtection="0"/>
    <xf numFmtId="0" fontId="24" fillId="0" borderId="0"/>
    <xf numFmtId="165" fontId="24" fillId="0" borderId="0" applyFont="0" applyFill="0" applyBorder="0" applyAlignment="0" applyProtection="0"/>
    <xf numFmtId="9" fontId="24" fillId="0" borderId="0" applyFont="0" applyFill="0" applyBorder="0" applyAlignment="0" applyProtection="0"/>
    <xf numFmtId="0" fontId="1" fillId="0" borderId="0"/>
    <xf numFmtId="164" fontId="24" fillId="0" borderId="0" applyFont="0" applyFill="0" applyBorder="0" applyAlignment="0" applyProtection="0"/>
    <xf numFmtId="0" fontId="1" fillId="0" borderId="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134">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7" fontId="11" fillId="3" borderId="4" xfId="3" applyNumberFormat="1" applyFont="1" applyFill="1" applyBorder="1"/>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167" fontId="11" fillId="3" borderId="13" xfId="3" applyNumberFormat="1" applyFont="1" applyFill="1" applyBorder="1"/>
    <xf numFmtId="167" fontId="11" fillId="3" borderId="14" xfId="3" applyNumberFormat="1" applyFont="1" applyFill="1" applyBorder="1"/>
    <xf numFmtId="167" fontId="11" fillId="3" borderId="15"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0" fontId="0" fillId="0" borderId="0" xfId="0" applyFont="1"/>
    <xf numFmtId="166" fontId="1" fillId="0" borderId="0" xfId="1" applyNumberFormat="1" applyFont="1" applyBorder="1"/>
    <xf numFmtId="166"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6"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166" fontId="0" fillId="0" borderId="0" xfId="1" applyNumberFormat="1" applyFont="1"/>
    <xf numFmtId="17" fontId="9" fillId="4" borderId="8"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10" fontId="11" fillId="3" borderId="1" xfId="2" applyNumberFormat="1" applyFont="1" applyFill="1" applyBorder="1"/>
    <xf numFmtId="10" fontId="10" fillId="3" borderId="0" xfId="1" applyNumberFormat="1" applyFont="1" applyFill="1" applyBorder="1"/>
    <xf numFmtId="10" fontId="10" fillId="3" borderId="0" xfId="2" applyNumberFormat="1" applyFont="1" applyFill="1" applyBorder="1"/>
    <xf numFmtId="10" fontId="10" fillId="3" borderId="0" xfId="2" applyNumberFormat="1" applyFont="1" applyFill="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0" fontId="0" fillId="0" borderId="0" xfId="2" applyNumberFormat="1" applyFont="1" applyBorder="1"/>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95" t="s">
        <v>71</v>
      </c>
      <c r="H2" s="95"/>
    </row>
    <row r="3" spans="2:8" x14ac:dyDescent="0.3">
      <c r="G3" s="95"/>
      <c r="H3" s="95"/>
    </row>
    <row r="4" spans="2:8" x14ac:dyDescent="0.3">
      <c r="G4" s="95"/>
      <c r="H4" s="95"/>
    </row>
    <row r="5" spans="2:8" ht="24.75" customHeight="1" x14ac:dyDescent="0.3">
      <c r="G5" s="95"/>
      <c r="H5" s="95"/>
    </row>
    <row r="6" spans="2:8" x14ac:dyDescent="0.3">
      <c r="G6" s="95"/>
      <c r="H6" s="95"/>
    </row>
    <row r="8" spans="2:8" ht="18" x14ac:dyDescent="0.35">
      <c r="B8" s="92" t="s">
        <v>36</v>
      </c>
      <c r="C8" s="92"/>
      <c r="D8" s="92"/>
      <c r="E8" s="92"/>
      <c r="F8" s="92"/>
      <c r="G8" s="92"/>
      <c r="H8" s="92"/>
    </row>
    <row r="10" spans="2:8" x14ac:dyDescent="0.3">
      <c r="B10" s="48" t="s">
        <v>37</v>
      </c>
      <c r="C10" s="93" t="s">
        <v>29</v>
      </c>
      <c r="D10" s="93"/>
      <c r="E10" s="93"/>
      <c r="F10" s="93"/>
      <c r="G10" s="93"/>
      <c r="H10" s="93"/>
    </row>
    <row r="11" spans="2:8" x14ac:dyDescent="0.3">
      <c r="B11" s="47"/>
      <c r="C11" s="11"/>
      <c r="D11" s="11"/>
      <c r="E11" s="11"/>
      <c r="F11" s="11"/>
      <c r="G11" s="11"/>
      <c r="H11" s="11"/>
    </row>
    <row r="12" spans="2:8" x14ac:dyDescent="0.3">
      <c r="B12" s="49" t="s">
        <v>38</v>
      </c>
      <c r="C12" s="94" t="s">
        <v>30</v>
      </c>
      <c r="D12" s="94"/>
      <c r="E12" s="94"/>
      <c r="F12" s="94"/>
      <c r="G12" s="94"/>
      <c r="H12" s="94"/>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8"/>
  <sheetViews>
    <sheetView showGridLines="0" zoomScale="80" zoomScaleNormal="80" workbookViewId="0">
      <pane xSplit="3" ySplit="10" topLeftCell="D20" activePane="bottomRight" state="frozen"/>
      <selection activeCell="H24" sqref="H24"/>
      <selection pane="topRight" activeCell="H24" sqref="H24"/>
      <selection pane="bottomLeft" activeCell="H24" sqref="H24"/>
      <selection pane="bottomRight"/>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95" width="14.5546875" customWidth="1"/>
    <col min="96" max="96" width="15.33203125" customWidth="1"/>
    <col min="97" max="98" width="16.88671875" customWidth="1"/>
    <col min="99" max="99" width="15.33203125" customWidth="1"/>
    <col min="100" max="100" width="18.88671875" bestFit="1" customWidth="1"/>
  </cols>
  <sheetData>
    <row r="1" spans="2:101" ht="4.5" customHeight="1" x14ac:dyDescent="0.3"/>
    <row r="3" spans="2:101" ht="18" x14ac:dyDescent="0.3">
      <c r="B3" s="40"/>
      <c r="C3" s="40"/>
      <c r="D3" s="96" t="s">
        <v>27</v>
      </c>
      <c r="E3" s="96"/>
      <c r="F3" s="96"/>
      <c r="G3" s="96"/>
      <c r="H3" s="96"/>
      <c r="I3" s="96"/>
      <c r="J3" s="96"/>
      <c r="K3" s="96"/>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S3" s="40"/>
      <c r="CT3" s="9"/>
    </row>
    <row r="4" spans="2:101" ht="15.6" x14ac:dyDescent="0.3">
      <c r="B4" s="41"/>
      <c r="C4" s="41"/>
      <c r="D4" s="97" t="s">
        <v>72</v>
      </c>
      <c r="E4" s="97"/>
      <c r="F4" s="97"/>
      <c r="G4" s="97"/>
      <c r="H4" s="97"/>
      <c r="I4" s="97"/>
      <c r="J4" s="97"/>
      <c r="K4" s="97"/>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S4" s="41"/>
      <c r="CT4" s="90"/>
    </row>
    <row r="5" spans="2:101" x14ac:dyDescent="0.3">
      <c r="B5" s="42"/>
      <c r="C5" s="42"/>
      <c r="D5" s="97" t="s">
        <v>73</v>
      </c>
      <c r="E5" s="97"/>
      <c r="F5" s="97"/>
      <c r="G5" s="97"/>
      <c r="H5" s="97"/>
      <c r="I5" s="97"/>
      <c r="J5" s="97"/>
      <c r="K5" s="9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S5" s="42"/>
      <c r="CT5" s="10"/>
    </row>
    <row r="6" spans="2:101" x14ac:dyDescent="0.3">
      <c r="D6" s="98" t="s">
        <v>32</v>
      </c>
      <c r="E6" s="98"/>
      <c r="F6" s="98"/>
      <c r="G6" s="98"/>
      <c r="H6" s="98"/>
      <c r="I6" s="98"/>
      <c r="J6" s="98"/>
      <c r="K6" s="98"/>
    </row>
    <row r="7" spans="2:101" x14ac:dyDescent="0.3">
      <c r="D7" s="99" t="s">
        <v>31</v>
      </c>
      <c r="E7" s="99"/>
      <c r="F7" s="91"/>
      <c r="G7" s="91"/>
      <c r="H7" s="91"/>
      <c r="I7" s="91"/>
      <c r="J7" s="91"/>
      <c r="K7" s="91"/>
      <c r="AX7" s="68"/>
      <c r="AY7" s="68"/>
      <c r="AZ7" s="68"/>
      <c r="BA7" s="68"/>
      <c r="BB7" s="68"/>
      <c r="BC7" s="68"/>
      <c r="BD7" s="68"/>
      <c r="BE7" s="68"/>
      <c r="BF7" s="68"/>
      <c r="BG7" s="68"/>
      <c r="BH7" s="68"/>
      <c r="BI7" s="68"/>
      <c r="BJ7" s="68"/>
      <c r="BK7" s="68"/>
      <c r="BL7" s="6"/>
      <c r="BM7" s="6"/>
      <c r="BN7" s="6"/>
      <c r="BO7" s="6"/>
      <c r="BP7" s="6"/>
      <c r="BQ7" s="6"/>
      <c r="BR7" s="6"/>
      <c r="BS7" s="6"/>
      <c r="BT7" s="6"/>
      <c r="BU7" s="6"/>
      <c r="BV7" s="6"/>
      <c r="BW7" s="6"/>
      <c r="BX7" s="6"/>
      <c r="BY7" s="6"/>
      <c r="BZ7" s="6"/>
      <c r="CA7" s="6"/>
      <c r="CB7" s="6"/>
      <c r="CC7" s="6"/>
      <c r="CD7" s="6"/>
      <c r="CE7" s="6"/>
      <c r="CF7" s="6"/>
      <c r="CG7" s="6"/>
      <c r="CH7" s="6"/>
      <c r="CI7" s="6"/>
      <c r="CS7" s="6"/>
    </row>
    <row r="8" spans="2:101" x14ac:dyDescent="0.3">
      <c r="BL8" s="70"/>
      <c r="BM8" s="70"/>
      <c r="BN8" s="70"/>
      <c r="BO8" s="70"/>
      <c r="BP8" s="70"/>
      <c r="BQ8" s="70"/>
      <c r="BR8" s="70"/>
      <c r="BS8" s="116"/>
      <c r="BT8" s="116"/>
      <c r="BU8" s="116"/>
      <c r="BV8" s="116"/>
      <c r="BW8" s="116"/>
      <c r="BX8" s="116"/>
      <c r="BY8" s="116"/>
      <c r="BZ8" s="116"/>
      <c r="CA8" s="116"/>
      <c r="CB8" s="116"/>
      <c r="CC8" s="116"/>
      <c r="CD8" s="116"/>
      <c r="CE8" s="116"/>
      <c r="CF8" s="116"/>
      <c r="CG8" s="116"/>
      <c r="CH8" s="116"/>
      <c r="CI8" s="116"/>
      <c r="CS8" s="70"/>
      <c r="CV8" s="6"/>
    </row>
    <row r="9" spans="2:101" ht="30" customHeight="1" x14ac:dyDescent="0.3">
      <c r="D9" s="104" t="s">
        <v>12</v>
      </c>
      <c r="E9" s="105"/>
      <c r="F9" s="105"/>
      <c r="G9" s="105"/>
      <c r="H9" s="105"/>
      <c r="I9" s="105"/>
      <c r="J9" s="105"/>
      <c r="K9" s="105"/>
      <c r="L9" s="105"/>
      <c r="M9" s="105"/>
      <c r="N9" s="105"/>
      <c r="O9" s="106"/>
      <c r="P9" s="104" t="s">
        <v>22</v>
      </c>
      <c r="Q9" s="105"/>
      <c r="R9" s="105"/>
      <c r="S9" s="105"/>
      <c r="T9" s="105"/>
      <c r="U9" s="105"/>
      <c r="V9" s="105"/>
      <c r="W9" s="105"/>
      <c r="X9" s="105"/>
      <c r="Y9" s="105"/>
      <c r="Z9" s="105"/>
      <c r="AA9" s="106"/>
      <c r="AB9" s="107" t="s">
        <v>23</v>
      </c>
      <c r="AC9" s="108"/>
      <c r="AD9" s="108"/>
      <c r="AE9" s="108"/>
      <c r="AF9" s="108"/>
      <c r="AG9" s="108"/>
      <c r="AH9" s="108"/>
      <c r="AI9" s="108"/>
      <c r="AJ9" s="108"/>
      <c r="AK9" s="108"/>
      <c r="AL9" s="108"/>
      <c r="AM9" s="109"/>
      <c r="AN9" s="110" t="s">
        <v>24</v>
      </c>
      <c r="AO9" s="111"/>
      <c r="AP9" s="111"/>
      <c r="AQ9" s="111"/>
      <c r="AR9" s="111"/>
      <c r="AS9" s="111"/>
      <c r="AT9" s="111"/>
      <c r="AU9" s="111"/>
      <c r="AV9" s="111"/>
      <c r="AW9" s="111"/>
      <c r="AX9" s="111"/>
      <c r="AY9" s="112"/>
      <c r="AZ9" s="110" t="s">
        <v>49</v>
      </c>
      <c r="BA9" s="111"/>
      <c r="BB9" s="111"/>
      <c r="BC9" s="111"/>
      <c r="BD9" s="111"/>
      <c r="BE9" s="111"/>
      <c r="BF9" s="111"/>
      <c r="BG9" s="111"/>
      <c r="BH9" s="111"/>
      <c r="BI9" s="111"/>
      <c r="BJ9" s="111"/>
      <c r="BK9" s="112"/>
      <c r="BL9" s="110" t="s">
        <v>58</v>
      </c>
      <c r="BM9" s="111"/>
      <c r="BN9" s="111"/>
      <c r="BO9" s="111"/>
      <c r="BP9" s="111"/>
      <c r="BQ9" s="111"/>
      <c r="BR9" s="111"/>
      <c r="BS9" s="111"/>
      <c r="BT9" s="111"/>
      <c r="BU9" s="111"/>
      <c r="BV9" s="111"/>
      <c r="BW9" s="112"/>
      <c r="BX9" s="110" t="s">
        <v>60</v>
      </c>
      <c r="BY9" s="111"/>
      <c r="BZ9" s="111"/>
      <c r="CA9" s="111"/>
      <c r="CB9" s="111"/>
      <c r="CC9" s="111"/>
      <c r="CD9" s="111"/>
      <c r="CE9" s="111"/>
      <c r="CF9" s="111"/>
      <c r="CG9" s="111"/>
      <c r="CH9" s="111"/>
      <c r="CI9" s="112"/>
      <c r="CJ9" s="110" t="s">
        <v>66</v>
      </c>
      <c r="CK9" s="111"/>
      <c r="CL9" s="111"/>
      <c r="CM9" s="111"/>
      <c r="CN9" s="111"/>
      <c r="CO9" s="111"/>
      <c r="CP9" s="111"/>
      <c r="CQ9" s="111"/>
      <c r="CR9" s="112"/>
      <c r="CS9" s="100" t="s">
        <v>59</v>
      </c>
      <c r="CT9" s="100" t="s">
        <v>33</v>
      </c>
      <c r="CU9" s="100" t="s">
        <v>25</v>
      </c>
      <c r="CV9" s="100" t="s">
        <v>34</v>
      </c>
    </row>
    <row r="10" spans="2:101" ht="21.75" customHeight="1" x14ac:dyDescent="0.3">
      <c r="D10" s="12" t="s">
        <v>13</v>
      </c>
      <c r="E10" s="12" t="s">
        <v>0</v>
      </c>
      <c r="F10" s="12" t="s">
        <v>15</v>
      </c>
      <c r="G10" s="12" t="s">
        <v>16</v>
      </c>
      <c r="H10" s="51" t="s">
        <v>17</v>
      </c>
      <c r="I10" s="51" t="s">
        <v>14</v>
      </c>
      <c r="J10" s="51" t="s">
        <v>4</v>
      </c>
      <c r="K10" s="51" t="s">
        <v>18</v>
      </c>
      <c r="L10" s="51" t="s">
        <v>8</v>
      </c>
      <c r="M10" s="51" t="s">
        <v>9</v>
      </c>
      <c r="N10" s="52" t="s">
        <v>10</v>
      </c>
      <c r="O10" s="52" t="s">
        <v>11</v>
      </c>
      <c r="P10" s="52" t="s">
        <v>19</v>
      </c>
      <c r="Q10" s="52" t="s">
        <v>0</v>
      </c>
      <c r="R10" s="52" t="s">
        <v>15</v>
      </c>
      <c r="S10" s="52" t="s">
        <v>16</v>
      </c>
      <c r="T10" s="52" t="s">
        <v>17</v>
      </c>
      <c r="U10" s="52" t="s">
        <v>20</v>
      </c>
      <c r="V10" s="52" t="s">
        <v>4</v>
      </c>
      <c r="W10" s="52" t="s">
        <v>21</v>
      </c>
      <c r="X10" s="52" t="s">
        <v>8</v>
      </c>
      <c r="Y10" s="52" t="s">
        <v>9</v>
      </c>
      <c r="Z10" s="52" t="s">
        <v>10</v>
      </c>
      <c r="AA10" s="53" t="s">
        <v>11</v>
      </c>
      <c r="AB10" s="53" t="s">
        <v>19</v>
      </c>
      <c r="AC10" s="52" t="s">
        <v>0</v>
      </c>
      <c r="AD10" s="52" t="s">
        <v>15</v>
      </c>
      <c r="AE10" s="52" t="s">
        <v>16</v>
      </c>
      <c r="AF10" s="52"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74</v>
      </c>
      <c r="AZ10" s="13" t="s">
        <v>19</v>
      </c>
      <c r="BA10" s="13" t="s">
        <v>0</v>
      </c>
      <c r="BB10" s="13" t="s">
        <v>15</v>
      </c>
      <c r="BC10" s="13" t="s">
        <v>16</v>
      </c>
      <c r="BD10" s="13" t="s">
        <v>51</v>
      </c>
      <c r="BE10" s="13" t="s">
        <v>20</v>
      </c>
      <c r="BF10" s="13" t="s">
        <v>4</v>
      </c>
      <c r="BG10" s="13" t="s">
        <v>21</v>
      </c>
      <c r="BH10" s="13" t="s">
        <v>8</v>
      </c>
      <c r="BI10" s="13" t="s">
        <v>9</v>
      </c>
      <c r="BJ10" s="13" t="s">
        <v>10</v>
      </c>
      <c r="BK10" s="13" t="s">
        <v>11</v>
      </c>
      <c r="BL10" s="117" t="s">
        <v>19</v>
      </c>
      <c r="BM10" s="117" t="s">
        <v>0</v>
      </c>
      <c r="BN10" s="117" t="s">
        <v>15</v>
      </c>
      <c r="BO10" s="117" t="s">
        <v>16</v>
      </c>
      <c r="BP10" s="117" t="s">
        <v>17</v>
      </c>
      <c r="BQ10" s="117" t="s">
        <v>20</v>
      </c>
      <c r="BR10" s="117" t="s">
        <v>4</v>
      </c>
      <c r="BS10" s="117" t="s">
        <v>21</v>
      </c>
      <c r="BT10" s="117" t="s">
        <v>8</v>
      </c>
      <c r="BU10" s="117" t="s">
        <v>9</v>
      </c>
      <c r="BV10" s="117" t="s">
        <v>10</v>
      </c>
      <c r="BW10" s="117" t="s">
        <v>11</v>
      </c>
      <c r="BX10" s="117" t="s">
        <v>19</v>
      </c>
      <c r="BY10" s="117" t="s">
        <v>0</v>
      </c>
      <c r="BZ10" s="117" t="s">
        <v>15</v>
      </c>
      <c r="CA10" s="117" t="s">
        <v>16</v>
      </c>
      <c r="CB10" s="117" t="s">
        <v>17</v>
      </c>
      <c r="CC10" s="117" t="s">
        <v>20</v>
      </c>
      <c r="CD10" s="117" t="s">
        <v>4</v>
      </c>
      <c r="CE10" s="117" t="s">
        <v>21</v>
      </c>
      <c r="CF10" s="117" t="s">
        <v>8</v>
      </c>
      <c r="CG10" s="117" t="s">
        <v>65</v>
      </c>
      <c r="CH10" s="117" t="s">
        <v>10</v>
      </c>
      <c r="CI10" s="117" t="s">
        <v>11</v>
      </c>
      <c r="CJ10" s="117" t="s">
        <v>75</v>
      </c>
      <c r="CK10" s="117" t="s">
        <v>76</v>
      </c>
      <c r="CL10" s="117" t="s">
        <v>77</v>
      </c>
      <c r="CM10" s="117" t="s">
        <v>78</v>
      </c>
      <c r="CN10" s="117" t="s">
        <v>79</v>
      </c>
      <c r="CO10" s="117" t="s">
        <v>20</v>
      </c>
      <c r="CP10" s="117" t="s">
        <v>62</v>
      </c>
      <c r="CQ10" s="117" t="s">
        <v>80</v>
      </c>
      <c r="CR10" s="117" t="s">
        <v>8</v>
      </c>
      <c r="CS10" s="101"/>
      <c r="CT10" s="101"/>
      <c r="CU10" s="101"/>
      <c r="CV10" s="101"/>
    </row>
    <row r="11" spans="2:101" s="15" customFormat="1" x14ac:dyDescent="0.3">
      <c r="B11" s="16" t="s">
        <v>81</v>
      </c>
      <c r="C11" s="17"/>
      <c r="D11" s="18">
        <v>636427.39296000008</v>
      </c>
      <c r="E11" s="18">
        <v>651437.4635800001</v>
      </c>
      <c r="F11" s="18">
        <v>665823.90379999997</v>
      </c>
      <c r="G11" s="54">
        <v>680703.87474</v>
      </c>
      <c r="H11" s="55">
        <v>695167.67573000002</v>
      </c>
      <c r="I11" s="56">
        <v>709798.50873999996</v>
      </c>
      <c r="J11" s="56">
        <v>656226.60291000002</v>
      </c>
      <c r="K11" s="56">
        <v>669350.04471000005</v>
      </c>
      <c r="L11" s="56">
        <v>682547.90467999992</v>
      </c>
      <c r="M11" s="56">
        <v>695863.45725999994</v>
      </c>
      <c r="N11" s="56">
        <v>709272.74294000003</v>
      </c>
      <c r="O11" s="56">
        <v>721287.74194000009</v>
      </c>
      <c r="P11" s="56">
        <v>736667.64346000005</v>
      </c>
      <c r="Q11" s="56">
        <v>753070.34011999995</v>
      </c>
      <c r="R11" s="56">
        <v>767946.32638999994</v>
      </c>
      <c r="S11" s="56">
        <v>783366.58709000004</v>
      </c>
      <c r="T11" s="56">
        <v>796985.0602999999</v>
      </c>
      <c r="U11" s="56">
        <v>798405.67434000003</v>
      </c>
      <c r="V11" s="56">
        <v>799898.35149000003</v>
      </c>
      <c r="W11" s="56">
        <v>841478.08945000009</v>
      </c>
      <c r="X11" s="56">
        <v>842832.95685000008</v>
      </c>
      <c r="Y11" s="56">
        <v>871525.97148000007</v>
      </c>
      <c r="Z11" s="56">
        <v>886742.42700000003</v>
      </c>
      <c r="AA11" s="56">
        <v>902376.56709000003</v>
      </c>
      <c r="AB11" s="56">
        <v>918452.70615999994</v>
      </c>
      <c r="AC11" s="56">
        <v>920000.40287999995</v>
      </c>
      <c r="AD11" s="56">
        <v>950377.26059000008</v>
      </c>
      <c r="AE11" s="56">
        <v>966835.73677999992</v>
      </c>
      <c r="AF11" s="57">
        <v>982862.01114999992</v>
      </c>
      <c r="AG11" s="50">
        <v>998471.15755999996</v>
      </c>
      <c r="AH11" s="18">
        <v>1014016.77933</v>
      </c>
      <c r="AI11" s="18">
        <v>1029421.15478</v>
      </c>
      <c r="AJ11" s="18">
        <v>1044316.50422</v>
      </c>
      <c r="AK11" s="18">
        <v>1059432.28819</v>
      </c>
      <c r="AL11" s="18">
        <v>1074228.9712799999</v>
      </c>
      <c r="AM11" s="18">
        <v>1089147.1566900001</v>
      </c>
      <c r="AN11" s="18">
        <v>1103945.5025299999</v>
      </c>
      <c r="AO11" s="118">
        <v>1118833.04669</v>
      </c>
      <c r="AP11" s="118">
        <v>1133971.13078</v>
      </c>
      <c r="AQ11" s="118">
        <v>1148916.96383</v>
      </c>
      <c r="AR11" s="118">
        <v>1164319.7718499999</v>
      </c>
      <c r="AS11" s="118">
        <v>1179435.98841</v>
      </c>
      <c r="AT11" s="118">
        <v>1194604.8214400001</v>
      </c>
      <c r="AU11" s="118">
        <v>1179519.1615800001</v>
      </c>
      <c r="AV11" s="118">
        <v>1194263.3730599999</v>
      </c>
      <c r="AW11" s="118">
        <v>1209408.28364</v>
      </c>
      <c r="AX11" s="118">
        <v>1225001.16102</v>
      </c>
      <c r="AY11" s="118">
        <v>1235529.96306</v>
      </c>
      <c r="AZ11" s="119">
        <v>1212962.2196299999</v>
      </c>
      <c r="BA11" s="119">
        <v>1229098.98756</v>
      </c>
      <c r="BB11" s="119">
        <v>1245162.81935</v>
      </c>
      <c r="BC11" s="119">
        <v>1260965.2733</v>
      </c>
      <c r="BD11" s="119">
        <v>1278301.1664499999</v>
      </c>
      <c r="BE11" s="119">
        <v>1294360.3786299999</v>
      </c>
      <c r="BF11" s="119">
        <v>1310727.05785</v>
      </c>
      <c r="BG11" s="119">
        <v>1327247.78828</v>
      </c>
      <c r="BH11" s="119">
        <v>1341818.7971199998</v>
      </c>
      <c r="BI11" s="119">
        <v>1359498.66035</v>
      </c>
      <c r="BJ11" s="119">
        <v>1375604.88686</v>
      </c>
      <c r="BK11" s="119">
        <v>1391981.5059</v>
      </c>
      <c r="BL11" s="119">
        <v>1407060.7225899999</v>
      </c>
      <c r="BM11" s="119">
        <v>1407060.7226</v>
      </c>
      <c r="BN11" s="119">
        <v>1437423.4697100001</v>
      </c>
      <c r="BO11" s="119">
        <v>1452875.2148599999</v>
      </c>
      <c r="BP11" s="119">
        <v>1468356.64014</v>
      </c>
      <c r="BQ11" s="119">
        <v>1483560.54684</v>
      </c>
      <c r="BR11" s="119">
        <v>1498740.96627</v>
      </c>
      <c r="BS11" s="119">
        <v>1513988.5929700001</v>
      </c>
      <c r="BT11" s="119">
        <v>1529308.7025100002</v>
      </c>
      <c r="BU11" s="119">
        <v>1544662.99456</v>
      </c>
      <c r="BV11" s="119">
        <v>1544662.99456</v>
      </c>
      <c r="BW11" s="119">
        <v>1600512.59745</v>
      </c>
      <c r="BX11" s="119">
        <v>1616029.9681599999</v>
      </c>
      <c r="BY11" s="119">
        <v>1631501.4346399999</v>
      </c>
      <c r="BZ11" s="119">
        <v>1646990.7033200001</v>
      </c>
      <c r="CA11" s="119">
        <v>1662754.8817900002</v>
      </c>
      <c r="CB11" s="119">
        <v>1678734.4581100002</v>
      </c>
      <c r="CC11" s="119">
        <v>1694613.6231199999</v>
      </c>
      <c r="CD11" s="119">
        <v>1710540.9056099998</v>
      </c>
      <c r="CE11" s="119">
        <v>1726488.9753399999</v>
      </c>
      <c r="CF11" s="119">
        <v>1742679.90637</v>
      </c>
      <c r="CG11" s="119">
        <v>1758823.0756600001</v>
      </c>
      <c r="CH11" s="119">
        <v>1774945.3194299999</v>
      </c>
      <c r="CI11" s="119">
        <v>1826938.3748300001</v>
      </c>
      <c r="CJ11" s="119">
        <v>1826938.3748300001</v>
      </c>
      <c r="CK11" s="119">
        <v>1860418.1999900001</v>
      </c>
      <c r="CL11" s="119">
        <v>1877337.3846100001</v>
      </c>
      <c r="CM11" s="119">
        <v>1877337.3846100001</v>
      </c>
      <c r="CN11" s="119">
        <v>1877337.38047</v>
      </c>
      <c r="CO11" s="119">
        <v>1877343.20456</v>
      </c>
      <c r="CP11" s="119">
        <v>1944561.6139199999</v>
      </c>
      <c r="CQ11" s="119">
        <v>1961547.44334</v>
      </c>
      <c r="CR11" s="119">
        <v>1978650.7178720001</v>
      </c>
      <c r="CS11" s="120">
        <v>8.7192765028807351E-3</v>
      </c>
      <c r="CT11" s="120">
        <v>1.0541738578611515E-2</v>
      </c>
      <c r="CU11" s="120">
        <v>0.13540685850537337</v>
      </c>
      <c r="CV11" s="120">
        <v>0.13402574183651539</v>
      </c>
    </row>
    <row r="12" spans="2:101"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121"/>
      <c r="CT12" s="122"/>
      <c r="CU12" s="122"/>
      <c r="CV12" s="123"/>
    </row>
    <row r="13" spans="2:101" s="15" customFormat="1" x14ac:dyDescent="0.3">
      <c r="B13" s="16" t="s">
        <v>82</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20">
        <v>1.3417196939051301E-2</v>
      </c>
      <c r="CT13" s="120">
        <v>6.2669755020980933E-3</v>
      </c>
      <c r="CU13" s="120">
        <v>8.6974560763949382E-2</v>
      </c>
      <c r="CV13" s="120">
        <v>6.7910513251731031E-2</v>
      </c>
      <c r="CW13" s="27"/>
    </row>
    <row r="14" spans="2:101" s="15" customFormat="1" x14ac:dyDescent="0.3">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120">
        <v>-3.6402767252153856E-3</v>
      </c>
      <c r="CT14" s="36">
        <v>2.5258879554244107E-3</v>
      </c>
      <c r="CU14" s="120">
        <v>7.4362835485494605E-2</v>
      </c>
      <c r="CV14" s="36">
        <v>2.7186920381699453E-2</v>
      </c>
      <c r="CW14" s="27"/>
    </row>
    <row r="15" spans="2:101" s="15" customFormat="1" x14ac:dyDescent="0.3">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30">
        <v>24672323.426929999</v>
      </c>
      <c r="CP15" s="30">
        <v>24971056.941360004</v>
      </c>
      <c r="CQ15" s="30">
        <v>25312251.974429995</v>
      </c>
      <c r="CR15" s="30">
        <v>25803926.794979997</v>
      </c>
      <c r="CS15" s="120">
        <v>1.9424380772073757E-2</v>
      </c>
      <c r="CT15" s="36">
        <v>7.6011216097873202E-3</v>
      </c>
      <c r="CU15" s="120">
        <v>9.138435789520849E-2</v>
      </c>
      <c r="CV15" s="36">
        <v>8.3245167485118232E-2</v>
      </c>
      <c r="CW15" s="27"/>
    </row>
    <row r="16" spans="2:101" s="15" customFormat="1" x14ac:dyDescent="0.3">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120">
        <v>1.9664196080702023E-3</v>
      </c>
      <c r="CT16" s="120">
        <v>3.2128061868774704E-3</v>
      </c>
      <c r="CU16" s="120">
        <v>7.1523544357035895E-2</v>
      </c>
      <c r="CV16" s="120">
        <v>3.0215103219876305E-2</v>
      </c>
    </row>
    <row r="17" spans="1:100" s="15" customFormat="1" x14ac:dyDescent="0.3">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122"/>
      <c r="CL17" s="122"/>
      <c r="CM17" s="122"/>
      <c r="CN17" s="122"/>
      <c r="CO17" s="122"/>
      <c r="CP17" s="122"/>
      <c r="CQ17" s="122"/>
      <c r="CR17" s="122"/>
      <c r="CS17" s="122"/>
      <c r="CT17" s="122"/>
      <c r="CU17" s="122"/>
      <c r="CV17" s="123"/>
    </row>
    <row r="18" spans="1:100"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121"/>
      <c r="CT18" s="122"/>
      <c r="CU18" s="122"/>
      <c r="CV18" s="122"/>
    </row>
    <row r="19" spans="1:100" s="15" customFormat="1" ht="16.2" x14ac:dyDescent="0.3">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20">
        <v>7.6591527242972912E-3</v>
      </c>
      <c r="CT19" s="120">
        <v>-2.2899939348564047E-5</v>
      </c>
      <c r="CU19" s="120">
        <v>2.6252087167022431E-4</v>
      </c>
      <c r="CV19" s="120">
        <v>3.00330003982896E-2</v>
      </c>
    </row>
    <row r="20" spans="1:100" s="21" customFormat="1" ht="15" customHeight="1" x14ac:dyDescent="0.3">
      <c r="B20" s="102" t="s">
        <v>2</v>
      </c>
      <c r="C20" s="103"/>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120">
        <v>7.5820061841744835E-3</v>
      </c>
      <c r="CT20" s="120">
        <v>-7.3091840557704124E-5</v>
      </c>
      <c r="CU20" s="120">
        <v>-3.9377219799630048E-4</v>
      </c>
      <c r="CV20" s="120">
        <v>2.9954469008591333E-2</v>
      </c>
    </row>
    <row r="21" spans="1:100" s="21" customFormat="1" ht="15" customHeight="1" x14ac:dyDescent="0.3">
      <c r="B21" s="102" t="s">
        <v>3</v>
      </c>
      <c r="C21" s="103"/>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124">
        <v>113444</v>
      </c>
      <c r="CA21" s="124">
        <v>114952</v>
      </c>
      <c r="CB21" s="124">
        <v>115607</v>
      </c>
      <c r="CC21" s="124">
        <v>115784</v>
      </c>
      <c r="CD21" s="124">
        <v>115996</v>
      </c>
      <c r="CE21" s="124">
        <v>115391</v>
      </c>
      <c r="CF21" s="124">
        <v>115283</v>
      </c>
      <c r="CG21" s="124">
        <v>114709</v>
      </c>
      <c r="CH21" s="124">
        <v>115622</v>
      </c>
      <c r="CI21" s="124">
        <v>118701</v>
      </c>
      <c r="CJ21" s="124">
        <v>118298</v>
      </c>
      <c r="CK21" s="124">
        <v>118579</v>
      </c>
      <c r="CL21" s="124">
        <v>117333</v>
      </c>
      <c r="CM21" s="124">
        <v>117338</v>
      </c>
      <c r="CN21" s="124">
        <v>118304</v>
      </c>
      <c r="CO21" s="124">
        <v>119586</v>
      </c>
      <c r="CP21" s="124">
        <v>120378</v>
      </c>
      <c r="CQ21" s="124">
        <v>120987</v>
      </c>
      <c r="CR21" s="124">
        <v>122785</v>
      </c>
      <c r="CS21" s="120">
        <v>1.4861100779422598E-2</v>
      </c>
      <c r="CT21" s="120">
        <v>4.7890075071936877E-3</v>
      </c>
      <c r="CU21" s="120">
        <v>6.5074642401741878E-2</v>
      </c>
      <c r="CV21" s="120">
        <v>3.7260840593333455E-2</v>
      </c>
    </row>
    <row r="22" spans="1:100"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c r="CH22"/>
      <c r="CI22"/>
      <c r="CJ22"/>
      <c r="CK22"/>
      <c r="CL22"/>
      <c r="CM22"/>
      <c r="CN22"/>
      <c r="CO22"/>
      <c r="CP22"/>
      <c r="CQ22"/>
      <c r="CR22"/>
      <c r="CS22" s="125"/>
      <c r="CT22" s="126"/>
    </row>
    <row r="23" spans="1:100" s="1" customFormat="1" ht="15" customHeight="1" x14ac:dyDescent="0.3">
      <c r="A23" s="11"/>
      <c r="B23" s="4" t="s">
        <v>7</v>
      </c>
      <c r="C23" s="127"/>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c r="CK23"/>
      <c r="CL23"/>
      <c r="CM23"/>
      <c r="CN23"/>
      <c r="CO23"/>
      <c r="CP23"/>
      <c r="CQ23"/>
      <c r="CR23"/>
      <c r="CS23" s="128"/>
      <c r="CT23" s="128"/>
    </row>
    <row r="24" spans="1:100" s="1" customFormat="1" ht="12.75" customHeight="1" x14ac:dyDescent="0.3">
      <c r="A24" s="11"/>
      <c r="B24" s="7" t="s">
        <v>83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s="7"/>
      <c r="CT24" s="7"/>
    </row>
    <row r="25" spans="1:100" s="1" customFormat="1" ht="12.75" customHeight="1" x14ac:dyDescent="0.3">
      <c r="A25" s="11"/>
      <c r="B25" s="7" t="s">
        <v>84</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s="7"/>
      <c r="CT25" s="7"/>
    </row>
    <row r="26" spans="1:100" s="1" customFormat="1" ht="15" customHeight="1" x14ac:dyDescent="0.3">
      <c r="A26" s="11"/>
      <c r="B26" s="8" t="s">
        <v>85</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s="8"/>
      <c r="CT26" s="8"/>
    </row>
    <row r="27" spans="1:100" s="1" customFormat="1" ht="15" customHeight="1" x14ac:dyDescent="0.3">
      <c r="B27" s="8" t="s">
        <v>86</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s="8"/>
      <c r="CT27" s="8"/>
    </row>
    <row r="28" spans="1:100" s="1" customFormat="1" ht="15" customHeight="1" x14ac:dyDescent="0.3">
      <c r="B28" s="8" t="s">
        <v>87</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s="8"/>
      <c r="CT28" s="8"/>
    </row>
    <row r="29" spans="1:100" s="1" customFormat="1" ht="15" customHeight="1" x14ac:dyDescent="0.3">
      <c r="B29" s="8" t="s">
        <v>88</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s="8"/>
      <c r="CT29" s="8"/>
    </row>
    <row r="30" spans="1:100" s="1" customFormat="1" ht="15" customHeight="1" x14ac:dyDescent="0.3">
      <c r="B30" s="129" t="s">
        <v>89</v>
      </c>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c r="CK30"/>
      <c r="CL30"/>
      <c r="CM30"/>
      <c r="CN30"/>
      <c r="CO30"/>
      <c r="CP30"/>
      <c r="CQ30"/>
      <c r="CR30"/>
      <c r="CS30" s="128"/>
      <c r="CT30" s="128"/>
    </row>
    <row r="31" spans="1:100" s="1" customFormat="1" ht="15" customHeight="1" x14ac:dyDescent="0.3">
      <c r="B31" s="129" t="s">
        <v>90</v>
      </c>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c r="CK31"/>
      <c r="CL31"/>
      <c r="CM31"/>
      <c r="CN31"/>
      <c r="CO31"/>
      <c r="CP31"/>
      <c r="CQ31"/>
      <c r="CR31"/>
      <c r="CS31" s="128"/>
      <c r="CT31" s="128"/>
    </row>
    <row r="32" spans="1:100" s="1" customFormat="1" ht="15" customHeight="1" x14ac:dyDescent="0.3">
      <c r="B32" s="129" t="s">
        <v>91</v>
      </c>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c r="CK32"/>
      <c r="CL32"/>
      <c r="CM32"/>
      <c r="CN32"/>
      <c r="CO32"/>
      <c r="CP32"/>
      <c r="CQ32"/>
      <c r="CR32"/>
      <c r="CS32" s="128"/>
      <c r="CT32" s="128"/>
    </row>
    <row r="33" spans="2:98" s="1" customFormat="1" ht="15" customHeight="1" x14ac:dyDescent="0.3">
      <c r="B33" s="129" t="s">
        <v>92</v>
      </c>
      <c r="C33" s="127"/>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c r="CK33"/>
      <c r="CL33"/>
      <c r="CM33"/>
      <c r="CN33"/>
      <c r="CO33"/>
      <c r="CP33"/>
      <c r="CQ33"/>
      <c r="CR33"/>
      <c r="CS33" s="128"/>
      <c r="CT33" s="128"/>
    </row>
    <row r="34" spans="2:98" s="1" customFormat="1" ht="15" customHeight="1" x14ac:dyDescent="0.3">
      <c r="B34" s="129" t="s">
        <v>93</v>
      </c>
      <c r="C34" s="127"/>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c r="CK34"/>
      <c r="CL34"/>
      <c r="CM34"/>
      <c r="CN34"/>
      <c r="CO34"/>
      <c r="CP34"/>
      <c r="CQ34"/>
      <c r="CR34"/>
      <c r="CS34" s="128"/>
      <c r="CT34" s="128"/>
    </row>
    <row r="35" spans="2:98" s="1" customFormat="1" ht="15" customHeight="1" x14ac:dyDescent="0.3">
      <c r="B35" s="129" t="s">
        <v>94</v>
      </c>
      <c r="C35" s="127"/>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c r="CK35"/>
      <c r="CL35"/>
      <c r="CM35"/>
      <c r="CN35"/>
      <c r="CO35"/>
      <c r="CP35"/>
      <c r="CQ35"/>
      <c r="CR35"/>
      <c r="CS35" s="128"/>
      <c r="CT35" s="128"/>
    </row>
    <row r="36" spans="2:98" s="60" customFormat="1" ht="15" customHeight="1" x14ac:dyDescent="0.3">
      <c r="B36" s="5" t="s">
        <v>95</v>
      </c>
      <c r="C36" s="2"/>
      <c r="D36" s="130"/>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s="3"/>
      <c r="CT36" s="3"/>
    </row>
    <row r="37" spans="2:98" s="60" customFormat="1" ht="15" customHeight="1" x14ac:dyDescent="0.3">
      <c r="B37" s="131"/>
      <c r="C37" s="13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s="3"/>
      <c r="CT37" s="3"/>
    </row>
    <row r="38" spans="2:98" s="60" customFormat="1" ht="15" customHeight="1" x14ac:dyDescent="0.3">
      <c r="B38" s="2"/>
      <c r="C38" s="2"/>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c r="CK38"/>
      <c r="CL38"/>
      <c r="CM38"/>
      <c r="CN38"/>
      <c r="CO38"/>
      <c r="CP38"/>
      <c r="CQ38"/>
      <c r="CR38"/>
      <c r="CS38" s="133"/>
      <c r="CT38" s="133"/>
    </row>
  </sheetData>
  <mergeCells count="19">
    <mergeCell ref="B21:C21"/>
    <mergeCell ref="CJ9:CR9"/>
    <mergeCell ref="CS9:CS10"/>
    <mergeCell ref="CT9:CT10"/>
    <mergeCell ref="CU9:CU10"/>
    <mergeCell ref="CV9:CV10"/>
    <mergeCell ref="B20:C20"/>
    <mergeCell ref="P9:AA9"/>
    <mergeCell ref="AB9:AM9"/>
    <mergeCell ref="AN9:AY9"/>
    <mergeCell ref="AZ9:BK9"/>
    <mergeCell ref="BL9:BW9"/>
    <mergeCell ref="BX9:CI9"/>
    <mergeCell ref="D3:K3"/>
    <mergeCell ref="D4:K4"/>
    <mergeCell ref="D5:K5"/>
    <mergeCell ref="D6:K6"/>
    <mergeCell ref="D7:E7"/>
    <mergeCell ref="D9:O9"/>
  </mergeCells>
  <conditionalFormatting sqref="CU17">
    <cfRule type="iconSet" priority="6">
      <iconSet iconSet="3Arrows">
        <cfvo type="percent" val="0"/>
        <cfvo type="num" val="0"/>
        <cfvo type="num" val="0" gte="0"/>
      </iconSet>
    </cfRule>
  </conditionalFormatting>
  <conditionalFormatting sqref="CT17">
    <cfRule type="iconSet" priority="8">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 id="{82B5DF52-6E09-4B6A-8FDC-8A83E389CD8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CV13:CV16 CT11:CV11 CT13:CT16 CT19:CT21 CV19:CV21</xm:sqref>
        </x14:conditionalFormatting>
        <x14:conditionalFormatting xmlns:xm="http://schemas.microsoft.com/office/excel/2006/main">
          <x14:cfRule type="iconSet" priority="5" id="{7086D886-8827-4BA2-8E26-9C44181A280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CS11</xm:sqref>
        </x14:conditionalFormatting>
        <x14:conditionalFormatting xmlns:xm="http://schemas.microsoft.com/office/excel/2006/main">
          <x14:cfRule type="iconSet" priority="4" id="{25957590-7DDA-422D-995B-6735D51E13B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CS13:CS16</xm:sqref>
        </x14:conditionalFormatting>
        <x14:conditionalFormatting xmlns:xm="http://schemas.microsoft.com/office/excel/2006/main">
          <x14:cfRule type="iconSet" priority="3" id="{CB61885E-03C6-43AF-A1E2-3D37E72A4A6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CS19:CS21</xm:sqref>
        </x14:conditionalFormatting>
        <x14:conditionalFormatting xmlns:xm="http://schemas.microsoft.com/office/excel/2006/main">
          <x14:cfRule type="iconSet" priority="2" id="{84CCD703-1FAB-41C5-B640-FEF63835A7C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CU13:CU16</xm:sqref>
        </x14:conditionalFormatting>
        <x14:conditionalFormatting xmlns:xm="http://schemas.microsoft.com/office/excel/2006/main">
          <x14:cfRule type="iconSet" priority="1" id="{485E4AD8-A5A8-43C8-AF0B-30F99AEC47A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CU19:CU21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8"/>
  <sheetViews>
    <sheetView showGridLines="0" zoomScale="82" zoomScaleNormal="82"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19.5546875" customWidth="1"/>
    <col min="3" max="3" width="24.6640625" customWidth="1"/>
    <col min="4"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96" width="15.109375" customWidth="1"/>
    <col min="97" max="97" width="14" customWidth="1"/>
    <col min="98" max="98" width="16.5546875" customWidth="1"/>
    <col min="99" max="99" width="15.33203125" customWidth="1"/>
    <col min="100" max="100" width="18.88671875" bestFit="1" customWidth="1"/>
  </cols>
  <sheetData>
    <row r="1" spans="2:101" ht="4.5" customHeight="1" x14ac:dyDescent="0.3"/>
    <row r="2" spans="2:101" x14ac:dyDescent="0.3">
      <c r="AH2" s="66"/>
    </row>
    <row r="3" spans="2:101" ht="18" x14ac:dyDescent="0.3">
      <c r="B3" s="40"/>
      <c r="C3" s="40"/>
      <c r="D3" s="96" t="s">
        <v>27</v>
      </c>
      <c r="E3" s="96"/>
      <c r="F3" s="96"/>
      <c r="G3" s="96"/>
      <c r="H3" s="96"/>
      <c r="I3" s="96"/>
      <c r="J3" s="96"/>
      <c r="K3" s="96"/>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9"/>
    </row>
    <row r="4" spans="2:101" ht="15.6" x14ac:dyDescent="0.3">
      <c r="B4" s="41"/>
      <c r="C4" s="41"/>
      <c r="D4" s="97" t="s">
        <v>28</v>
      </c>
      <c r="E4" s="97"/>
      <c r="F4" s="97"/>
      <c r="G4" s="97"/>
      <c r="H4" s="97"/>
      <c r="I4" s="97"/>
      <c r="J4" s="97"/>
      <c r="K4" s="97"/>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79"/>
    </row>
    <row r="5" spans="2:101" x14ac:dyDescent="0.3">
      <c r="B5" s="42"/>
      <c r="C5" s="42"/>
      <c r="D5" s="97" t="s">
        <v>69</v>
      </c>
      <c r="E5" s="97"/>
      <c r="F5" s="97"/>
      <c r="G5" s="97"/>
      <c r="H5" s="97"/>
      <c r="I5" s="97"/>
      <c r="J5" s="97"/>
      <c r="K5" s="9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10"/>
    </row>
    <row r="6" spans="2:101" x14ac:dyDescent="0.3">
      <c r="D6" s="98" t="s">
        <v>32</v>
      </c>
      <c r="E6" s="98"/>
      <c r="F6" s="98"/>
      <c r="G6" s="98"/>
      <c r="H6" s="98"/>
      <c r="I6" s="98"/>
      <c r="J6" s="98"/>
      <c r="K6" s="98"/>
      <c r="AY6" s="70"/>
      <c r="AZ6" s="70"/>
      <c r="BA6" s="70"/>
      <c r="BB6" s="70"/>
      <c r="BC6" s="70"/>
      <c r="BD6" s="70"/>
      <c r="BE6" s="70"/>
      <c r="BF6" s="70"/>
      <c r="BG6" s="70"/>
      <c r="BH6" s="70"/>
      <c r="BI6" s="70"/>
      <c r="BJ6" s="70"/>
      <c r="BK6" s="70"/>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row>
    <row r="7" spans="2:101" x14ac:dyDescent="0.3">
      <c r="D7" s="99" t="s">
        <v>31</v>
      </c>
      <c r="E7" s="99"/>
      <c r="F7" s="80"/>
      <c r="G7" s="80"/>
      <c r="H7" s="80"/>
      <c r="I7" s="80"/>
      <c r="J7" s="80"/>
      <c r="K7" s="80"/>
      <c r="AX7" s="68"/>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row>
    <row r="8" spans="2:101" x14ac:dyDescent="0.3">
      <c r="CV8" s="6"/>
    </row>
    <row r="9" spans="2:101" ht="29.25" customHeight="1" x14ac:dyDescent="0.3">
      <c r="D9" s="104" t="s">
        <v>12</v>
      </c>
      <c r="E9" s="105"/>
      <c r="F9" s="105"/>
      <c r="G9" s="105"/>
      <c r="H9" s="105"/>
      <c r="I9" s="105"/>
      <c r="J9" s="105"/>
      <c r="K9" s="105"/>
      <c r="L9" s="105"/>
      <c r="M9" s="105"/>
      <c r="N9" s="105"/>
      <c r="O9" s="106"/>
      <c r="P9" s="104" t="s">
        <v>22</v>
      </c>
      <c r="Q9" s="105"/>
      <c r="R9" s="105"/>
      <c r="S9" s="105"/>
      <c r="T9" s="105"/>
      <c r="U9" s="105"/>
      <c r="V9" s="105"/>
      <c r="W9" s="105"/>
      <c r="X9" s="105"/>
      <c r="Y9" s="105"/>
      <c r="Z9" s="105"/>
      <c r="AA9" s="106"/>
      <c r="AB9" s="107" t="s">
        <v>23</v>
      </c>
      <c r="AC9" s="108"/>
      <c r="AD9" s="108"/>
      <c r="AE9" s="108"/>
      <c r="AF9" s="108"/>
      <c r="AG9" s="108"/>
      <c r="AH9" s="108"/>
      <c r="AI9" s="108"/>
      <c r="AJ9" s="108"/>
      <c r="AK9" s="108"/>
      <c r="AL9" s="108"/>
      <c r="AM9" s="109"/>
      <c r="AN9" s="110" t="s">
        <v>24</v>
      </c>
      <c r="AO9" s="111"/>
      <c r="AP9" s="111"/>
      <c r="AQ9" s="111"/>
      <c r="AR9" s="111"/>
      <c r="AS9" s="111"/>
      <c r="AT9" s="111"/>
      <c r="AU9" s="111"/>
      <c r="AV9" s="111"/>
      <c r="AW9" s="111"/>
      <c r="AX9" s="111"/>
      <c r="AY9" s="112"/>
      <c r="AZ9" s="110" t="s">
        <v>49</v>
      </c>
      <c r="BA9" s="111"/>
      <c r="BB9" s="111"/>
      <c r="BC9" s="111"/>
      <c r="BD9" s="111"/>
      <c r="BE9" s="111"/>
      <c r="BF9" s="111"/>
      <c r="BG9" s="111"/>
      <c r="BH9" s="111"/>
      <c r="BI9" s="111"/>
      <c r="BJ9" s="111"/>
      <c r="BK9" s="112"/>
      <c r="BL9" s="110" t="s">
        <v>58</v>
      </c>
      <c r="BM9" s="111"/>
      <c r="BN9" s="111"/>
      <c r="BO9" s="111"/>
      <c r="BP9" s="111"/>
      <c r="BQ9" s="111"/>
      <c r="BR9" s="111"/>
      <c r="BS9" s="111"/>
      <c r="BT9" s="111"/>
      <c r="BU9" s="111"/>
      <c r="BV9" s="111"/>
      <c r="BW9" s="112"/>
      <c r="BX9" s="110" t="s">
        <v>60</v>
      </c>
      <c r="BY9" s="111"/>
      <c r="BZ9" s="111"/>
      <c r="CA9" s="111"/>
      <c r="CB9" s="111"/>
      <c r="CC9" s="111"/>
      <c r="CD9" s="111"/>
      <c r="CE9" s="111"/>
      <c r="CF9" s="111"/>
      <c r="CG9" s="111"/>
      <c r="CH9" s="111"/>
      <c r="CI9" s="113"/>
      <c r="CJ9" s="110" t="s">
        <v>66</v>
      </c>
      <c r="CK9" s="111"/>
      <c r="CL9" s="111"/>
      <c r="CM9" s="111"/>
      <c r="CN9" s="111"/>
      <c r="CO9" s="111"/>
      <c r="CP9" s="111"/>
      <c r="CQ9" s="111"/>
      <c r="CR9" s="112"/>
      <c r="CS9" s="100" t="s">
        <v>59</v>
      </c>
      <c r="CT9" s="100" t="s">
        <v>33</v>
      </c>
      <c r="CU9" s="100" t="s">
        <v>25</v>
      </c>
      <c r="CV9" s="100" t="s">
        <v>34</v>
      </c>
    </row>
    <row r="10" spans="2:101" ht="21.75" customHeight="1" x14ac:dyDescent="0.3">
      <c r="D10" s="12" t="s">
        <v>13</v>
      </c>
      <c r="E10" s="12" t="s">
        <v>0</v>
      </c>
      <c r="F10" s="12" t="s">
        <v>15</v>
      </c>
      <c r="G10" s="12" t="s">
        <v>16</v>
      </c>
      <c r="H10" s="51" t="s">
        <v>17</v>
      </c>
      <c r="I10" s="51" t="s">
        <v>14</v>
      </c>
      <c r="J10" s="51" t="s">
        <v>4</v>
      </c>
      <c r="K10" s="51" t="s">
        <v>18</v>
      </c>
      <c r="L10" s="51" t="s">
        <v>8</v>
      </c>
      <c r="M10" s="51" t="s">
        <v>9</v>
      </c>
      <c r="N10" s="52" t="s">
        <v>10</v>
      </c>
      <c r="O10" s="52" t="s">
        <v>11</v>
      </c>
      <c r="P10" s="52" t="s">
        <v>19</v>
      </c>
      <c r="Q10" s="52" t="s">
        <v>0</v>
      </c>
      <c r="R10" s="52" t="s">
        <v>15</v>
      </c>
      <c r="S10" s="52" t="s">
        <v>16</v>
      </c>
      <c r="T10" s="52" t="s">
        <v>17</v>
      </c>
      <c r="U10" s="52" t="s">
        <v>20</v>
      </c>
      <c r="V10" s="52" t="s">
        <v>4</v>
      </c>
      <c r="W10" s="52" t="s">
        <v>21</v>
      </c>
      <c r="X10" s="52" t="s">
        <v>8</v>
      </c>
      <c r="Y10" s="52" t="s">
        <v>9</v>
      </c>
      <c r="Z10" s="52" t="s">
        <v>10</v>
      </c>
      <c r="AA10" s="53" t="s">
        <v>11</v>
      </c>
      <c r="AB10" s="53" t="s">
        <v>19</v>
      </c>
      <c r="AC10" s="52" t="s">
        <v>0</v>
      </c>
      <c r="AD10" s="52" t="s">
        <v>15</v>
      </c>
      <c r="AE10" s="52" t="s">
        <v>16</v>
      </c>
      <c r="AF10" s="52"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84" t="s">
        <v>13</v>
      </c>
      <c r="BY10" s="84" t="s">
        <v>61</v>
      </c>
      <c r="BZ10" s="84" t="s">
        <v>64</v>
      </c>
      <c r="CA10" s="84" t="s">
        <v>40</v>
      </c>
      <c r="CB10" s="84" t="s">
        <v>51</v>
      </c>
      <c r="CC10" s="84" t="s">
        <v>20</v>
      </c>
      <c r="CD10" s="84" t="s">
        <v>4</v>
      </c>
      <c r="CE10" s="84" t="s">
        <v>21</v>
      </c>
      <c r="CF10" s="84" t="s">
        <v>8</v>
      </c>
      <c r="CG10" s="84" t="s">
        <v>65</v>
      </c>
      <c r="CH10" s="84" t="s">
        <v>10</v>
      </c>
      <c r="CI10" s="13" t="s">
        <v>67</v>
      </c>
      <c r="CJ10" s="13" t="s">
        <v>19</v>
      </c>
      <c r="CK10" s="13" t="s">
        <v>61</v>
      </c>
      <c r="CL10" s="13" t="s">
        <v>64</v>
      </c>
      <c r="CM10" s="13" t="s">
        <v>16</v>
      </c>
      <c r="CN10" s="13" t="s">
        <v>17</v>
      </c>
      <c r="CO10" s="13" t="s">
        <v>20</v>
      </c>
      <c r="CP10" s="13" t="s">
        <v>4</v>
      </c>
      <c r="CQ10" s="13" t="s">
        <v>18</v>
      </c>
      <c r="CR10" s="13" t="s">
        <v>68</v>
      </c>
      <c r="CS10" s="101"/>
      <c r="CT10" s="101"/>
      <c r="CU10" s="101"/>
      <c r="CV10" s="101"/>
    </row>
    <row r="11" spans="2:101" s="15" customFormat="1" x14ac:dyDescent="0.3">
      <c r="B11" s="16" t="s">
        <v>55</v>
      </c>
      <c r="C11" s="17"/>
      <c r="D11" s="18">
        <v>58184.451869952158</v>
      </c>
      <c r="E11" s="18">
        <v>60031.156642752467</v>
      </c>
      <c r="F11" s="18">
        <v>61659.068922741732</v>
      </c>
      <c r="G11" s="54">
        <v>63302.58646493253</v>
      </c>
      <c r="H11" s="55">
        <v>64984.65501304534</v>
      </c>
      <c r="I11" s="56">
        <v>66594.947313045297</v>
      </c>
      <c r="J11" s="56">
        <v>68227.121203045303</v>
      </c>
      <c r="K11" s="56">
        <v>69878.571503045299</v>
      </c>
      <c r="L11" s="56">
        <v>71559.8857230453</v>
      </c>
      <c r="M11" s="56">
        <v>73496.895000000004</v>
      </c>
      <c r="N11" s="56">
        <v>75270.690563045297</v>
      </c>
      <c r="O11" s="56">
        <v>77059.613273045296</v>
      </c>
      <c r="P11" s="56">
        <v>79517.903083045327</v>
      </c>
      <c r="Q11" s="56">
        <v>82146.581643045341</v>
      </c>
      <c r="R11" s="56">
        <v>84738.281443045329</v>
      </c>
      <c r="S11" s="56">
        <v>75694.617239999992</v>
      </c>
      <c r="T11" s="56">
        <v>79723.219169999997</v>
      </c>
      <c r="U11" s="56">
        <v>79805.903569999995</v>
      </c>
      <c r="V11" s="56">
        <v>95602.29333</v>
      </c>
      <c r="W11" s="56">
        <v>95714.932620000007</v>
      </c>
      <c r="X11" s="56">
        <v>98472.872400000007</v>
      </c>
      <c r="Y11" s="56">
        <v>103986.91131</v>
      </c>
      <c r="Z11" s="56">
        <v>104010.87256999999</v>
      </c>
      <c r="AA11" s="56">
        <v>106931.24959000001</v>
      </c>
      <c r="AB11" s="56">
        <v>112456.00290000001</v>
      </c>
      <c r="AC11" s="56">
        <v>115576.09595999999</v>
      </c>
      <c r="AD11" s="56">
        <v>118624.55781</v>
      </c>
      <c r="AE11" s="56">
        <v>121572.40184999999</v>
      </c>
      <c r="AF11" s="57">
        <v>124653.78395</v>
      </c>
      <c r="AG11" s="50">
        <v>127626.36520999999</v>
      </c>
      <c r="AH11" s="18">
        <v>130734.94763</v>
      </c>
      <c r="AI11" s="18">
        <v>134051.74841</v>
      </c>
      <c r="AJ11" s="18">
        <v>137047.88303</v>
      </c>
      <c r="AK11" s="18">
        <v>140163.92546999999</v>
      </c>
      <c r="AL11" s="18">
        <v>143273.21662999998</v>
      </c>
      <c r="AM11" s="18">
        <v>146370.68049</v>
      </c>
      <c r="AN11" s="18">
        <v>149411.21291</v>
      </c>
      <c r="AO11" s="18">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f>320538901.93/1000</f>
        <v>320538.90192999999</v>
      </c>
      <c r="BS11" s="18">
        <v>325697.42609000002</v>
      </c>
      <c r="BT11" s="18">
        <v>330971.83892000001</v>
      </c>
      <c r="BU11" s="18">
        <v>336207</v>
      </c>
      <c r="BV11" s="18">
        <v>336559.25494999997</v>
      </c>
      <c r="BW11" s="18">
        <v>337100.87566000002</v>
      </c>
      <c r="BX11" s="18">
        <v>337557.63225999998</v>
      </c>
      <c r="BY11" s="78">
        <f>342935640.21/1000</f>
        <v>342935.64020999998</v>
      </c>
      <c r="BZ11" s="78">
        <v>353850</v>
      </c>
      <c r="CA11" s="78">
        <v>353992</v>
      </c>
      <c r="CB11" s="78">
        <f>359643578/1000</f>
        <v>359643.57799999998</v>
      </c>
      <c r="CC11" s="78">
        <v>365322.63381000003</v>
      </c>
      <c r="CD11" s="78">
        <f>371335582/1000</f>
        <v>371335.58199999999</v>
      </c>
      <c r="CE11" s="78">
        <v>377333.32714000001</v>
      </c>
      <c r="CF11" s="78">
        <v>383175</v>
      </c>
      <c r="CG11" s="78">
        <f>389235592.13/1000</f>
        <v>389235.59213</v>
      </c>
      <c r="CH11" s="78">
        <f>395609056.76/1000</f>
        <v>395609.05676000001</v>
      </c>
      <c r="CI11" s="78">
        <v>411765.85243000003</v>
      </c>
      <c r="CJ11" s="78">
        <v>411946.16123000003</v>
      </c>
      <c r="CK11" s="78">
        <v>418227.66969999997</v>
      </c>
      <c r="CL11" s="78">
        <v>430667.85499999998</v>
      </c>
      <c r="CM11" s="78">
        <v>431024.61433000001</v>
      </c>
      <c r="CN11" s="78">
        <v>431024.61433000001</v>
      </c>
      <c r="CO11" s="78">
        <v>431024.61433000001</v>
      </c>
      <c r="CP11" s="78">
        <v>450827.95924</v>
      </c>
      <c r="CQ11" s="78">
        <v>462277.23356999998</v>
      </c>
      <c r="CR11" s="78">
        <v>462996.25101000001</v>
      </c>
      <c r="CS11" s="20">
        <v>1.5553814632991436E-3</v>
      </c>
      <c r="CT11" s="20">
        <v>1.586218224016922E-2</v>
      </c>
      <c r="CU11" s="20">
        <v>0.20831539377569008</v>
      </c>
      <c r="CV11" s="20">
        <v>0.20075107246467949</v>
      </c>
    </row>
    <row r="12" spans="2:101"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4"/>
      <c r="CT12" s="25"/>
      <c r="CU12" s="25"/>
      <c r="CV12" s="26"/>
    </row>
    <row r="13" spans="2:101"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7">
        <v>6033785.7173599247</v>
      </c>
      <c r="AQ13" s="67">
        <v>6034159.8264498897</v>
      </c>
      <c r="AR13" s="67">
        <v>6039616.1374298809</v>
      </c>
      <c r="AS13" s="67">
        <v>6104674.2571898885</v>
      </c>
      <c r="AT13" s="67">
        <v>6797547.0509398803</v>
      </c>
      <c r="AU13" s="67">
        <v>7167612.3286392102</v>
      </c>
      <c r="AV13" s="67">
        <v>7237238.2432192005</v>
      </c>
      <c r="AW13" s="67">
        <v>7621940.9328191997</v>
      </c>
      <c r="AX13" s="67">
        <v>7683687.4256091202</v>
      </c>
      <c r="AY13" s="67">
        <v>7854690.4719392676</v>
      </c>
      <c r="AZ13" s="67">
        <v>7944675.9574392773</v>
      </c>
      <c r="BA13" s="67">
        <v>7952402.1517692758</v>
      </c>
      <c r="BB13" s="67">
        <v>8188998.6515392596</v>
      </c>
      <c r="BC13" s="67">
        <v>8327296.0919291005</v>
      </c>
      <c r="BD13" s="67">
        <v>8382825.338679119</v>
      </c>
      <c r="BE13" s="67">
        <v>8820931.9798204713</v>
      </c>
      <c r="BF13" s="67">
        <v>8944674.7959902938</v>
      </c>
      <c r="BG13" s="67">
        <v>9012333.877000276</v>
      </c>
      <c r="BH13" s="67">
        <v>9097042.2979502864</v>
      </c>
      <c r="BI13" s="67">
        <v>9207082.7438497264</v>
      </c>
      <c r="BJ13" s="67">
        <v>9263277.6736496966</v>
      </c>
      <c r="BK13" s="67">
        <v>9467314.7966396101</v>
      </c>
      <c r="BL13" s="67">
        <v>9471372</v>
      </c>
      <c r="BM13" s="67">
        <v>9612684</v>
      </c>
      <c r="BN13" s="67">
        <v>9834111</v>
      </c>
      <c r="BO13" s="67">
        <v>9834111</v>
      </c>
      <c r="BP13" s="67">
        <v>10172462.738829</v>
      </c>
      <c r="BQ13" s="67">
        <v>10291946.489300011</v>
      </c>
      <c r="BR13" s="67">
        <f>10381282229/1000</f>
        <v>10381282.229</v>
      </c>
      <c r="BS13" s="67">
        <v>10428582.952649999</v>
      </c>
      <c r="BT13" s="67">
        <v>10505666.79851</v>
      </c>
      <c r="BU13" s="67">
        <v>10656719</v>
      </c>
      <c r="BV13" s="67">
        <v>10700253.557199998</v>
      </c>
      <c r="BW13" s="67">
        <v>10834565.302990001</v>
      </c>
      <c r="BX13" s="74">
        <v>10932183.21221</v>
      </c>
      <c r="BY13" s="74">
        <v>11043552.81923</v>
      </c>
      <c r="BZ13" s="74">
        <v>11120575</v>
      </c>
      <c r="CA13" s="74">
        <f>11263888627.54/1000</f>
        <v>11263888.627540002</v>
      </c>
      <c r="CB13" s="74">
        <f>11330806897.56/1000</f>
        <v>11330806.897559999</v>
      </c>
      <c r="CC13" s="74">
        <v>11475039.18107</v>
      </c>
      <c r="CD13" s="74">
        <f>11622845665.77/1000</f>
        <v>11622845.66577</v>
      </c>
      <c r="CE13" s="74">
        <v>11841951.364</v>
      </c>
      <c r="CF13" s="74">
        <f>11924592456.21/1000</f>
        <v>11924592.456209999</v>
      </c>
      <c r="CG13" s="74">
        <f>12070250490.37/1000</f>
        <v>12070250.490370002</v>
      </c>
      <c r="CH13" s="74">
        <f>12224445488.88/1000</f>
        <v>12224445.488879999</v>
      </c>
      <c r="CI13" s="74">
        <v>12464238.06718</v>
      </c>
      <c r="CJ13" s="74">
        <v>12607294.989049999</v>
      </c>
      <c r="CK13" s="74">
        <v>12723131.977799999</v>
      </c>
      <c r="CL13" s="74">
        <v>12610784.792239999</v>
      </c>
      <c r="CM13" s="74">
        <v>12603551.075059999</v>
      </c>
      <c r="CN13" s="74">
        <v>12568559.29129</v>
      </c>
      <c r="CO13" s="74">
        <v>12662695.69651</v>
      </c>
      <c r="CP13" s="74">
        <v>12796841.19351</v>
      </c>
      <c r="CQ13" s="74">
        <v>12990171.66323</v>
      </c>
      <c r="CR13" s="74">
        <v>13214711.75333</v>
      </c>
      <c r="CS13" s="20">
        <v>1.7285382820273476E-2</v>
      </c>
      <c r="CT13" s="71">
        <v>8.4727933141479639E-3</v>
      </c>
      <c r="CU13" s="20">
        <v>0.10818980202951445</v>
      </c>
      <c r="CV13" s="71">
        <v>0.12580364293373636</v>
      </c>
      <c r="CW13" s="27"/>
    </row>
    <row r="14" spans="2:101" s="15" customFormat="1" x14ac:dyDescent="0.3">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f>4498642192.95/1000</f>
        <v>4498642.1929500001</v>
      </c>
      <c r="BS14" s="30">
        <v>4517677.5185600007</v>
      </c>
      <c r="BT14" s="30">
        <v>4528248.9072000002</v>
      </c>
      <c r="BU14" s="30">
        <v>4566748</v>
      </c>
      <c r="BV14" s="30">
        <v>4569453.3421999998</v>
      </c>
      <c r="BW14" s="30">
        <v>4600465.5214299997</v>
      </c>
      <c r="BX14" s="30">
        <v>4601195.23704</v>
      </c>
      <c r="BY14" s="30">
        <f>4666754138.47/1000</f>
        <v>4666754.1384700006</v>
      </c>
      <c r="BZ14" s="30">
        <v>4668481</v>
      </c>
      <c r="CA14" s="30">
        <f>4745814785.6164/1000</f>
        <v>4745814.7856163997</v>
      </c>
      <c r="CB14" s="30">
        <f>4741320176.0726/1000</f>
        <v>4741320.1760726003</v>
      </c>
      <c r="CC14" s="30">
        <v>4790854.4623224996</v>
      </c>
      <c r="CD14" s="30">
        <f>4904901164.32/1000</f>
        <v>4904901.1643199995</v>
      </c>
      <c r="CE14" s="30">
        <v>4978209.7881899904</v>
      </c>
      <c r="CF14" s="30">
        <f>4939301057.3/1000</f>
        <v>4939301.0573000005</v>
      </c>
      <c r="CG14" s="30">
        <f>4993360988.6/1000</f>
        <v>4993360.9886000007</v>
      </c>
      <c r="CH14" s="30">
        <f>5023794992.69/1000</f>
        <v>5023794.9926899998</v>
      </c>
      <c r="CI14" s="30">
        <v>5132992.3245200003</v>
      </c>
      <c r="CJ14" s="30">
        <v>5146603.7747499999</v>
      </c>
      <c r="CK14" s="30">
        <v>5169310.4340000004</v>
      </c>
      <c r="CL14" s="30">
        <v>5094463.4851400005</v>
      </c>
      <c r="CM14" s="30">
        <v>5087810.6476800004</v>
      </c>
      <c r="CN14" s="30">
        <v>5068372.1086499998</v>
      </c>
      <c r="CO14" s="30">
        <v>5154327.8085500002</v>
      </c>
      <c r="CP14" s="30">
        <v>5195171.5482200002</v>
      </c>
      <c r="CQ14" s="30">
        <v>5263687.9524300005</v>
      </c>
      <c r="CR14" s="30">
        <v>5310738.0659499997</v>
      </c>
      <c r="CS14" s="20">
        <v>8.9386213516473578E-3</v>
      </c>
      <c r="CT14" s="71">
        <v>6.8304492381758841E-3</v>
      </c>
      <c r="CU14" s="20">
        <v>7.5200317684834594E-2</v>
      </c>
      <c r="CV14" s="71">
        <v>0.10626522198065391</v>
      </c>
      <c r="CW14" s="27"/>
    </row>
    <row r="15" spans="2:101" s="15" customFormat="1" x14ac:dyDescent="0.3">
      <c r="B15" s="28" t="s">
        <v>6</v>
      </c>
      <c r="C15" s="29"/>
      <c r="D15" s="30">
        <f t="shared" ref="D15:BO15" si="0">+D13-D14</f>
        <v>1126031.955009999</v>
      </c>
      <c r="E15" s="30">
        <f t="shared" si="0"/>
        <v>1161668.4050400003</v>
      </c>
      <c r="F15" s="30">
        <f t="shared" si="0"/>
        <v>1187560.2396100003</v>
      </c>
      <c r="G15" s="30">
        <f t="shared" si="0"/>
        <v>1214461.5034900003</v>
      </c>
      <c r="H15" s="30">
        <f t="shared" si="0"/>
        <v>1238277.5459200006</v>
      </c>
      <c r="I15" s="30">
        <f t="shared" si="0"/>
        <v>1261268.9524599998</v>
      </c>
      <c r="J15" s="30">
        <f t="shared" si="0"/>
        <v>1276254.8029099999</v>
      </c>
      <c r="K15" s="30">
        <f t="shared" si="0"/>
        <v>1309458.0815000001</v>
      </c>
      <c r="L15" s="30">
        <f t="shared" si="0"/>
        <v>1326388.6753900009</v>
      </c>
      <c r="M15" s="30">
        <f t="shared" si="0"/>
        <v>1342788.8992599999</v>
      </c>
      <c r="N15" s="30">
        <f t="shared" si="0"/>
        <v>1376908.4471999996</v>
      </c>
      <c r="O15" s="30">
        <f t="shared" si="0"/>
        <v>1417864.74153</v>
      </c>
      <c r="P15" s="30">
        <f t="shared" si="0"/>
        <v>1456155.8818000001</v>
      </c>
      <c r="Q15" s="30">
        <f t="shared" si="0"/>
        <v>2568035.8173858589</v>
      </c>
      <c r="R15" s="30">
        <f t="shared" si="0"/>
        <v>2588644.2259760206</v>
      </c>
      <c r="S15" s="30">
        <f t="shared" si="0"/>
        <v>2660845.3280175719</v>
      </c>
      <c r="T15" s="30">
        <f t="shared" si="0"/>
        <v>2748763.2963243718</v>
      </c>
      <c r="U15" s="30">
        <f t="shared" si="0"/>
        <v>2776435.2300348696</v>
      </c>
      <c r="V15" s="30">
        <f t="shared" si="0"/>
        <v>2808313.4601443405</v>
      </c>
      <c r="W15" s="30">
        <f t="shared" si="0"/>
        <v>2844850.0533394604</v>
      </c>
      <c r="X15" s="30">
        <f t="shared" si="0"/>
        <v>2875791.9033915424</v>
      </c>
      <c r="Y15" s="30">
        <f t="shared" si="0"/>
        <v>2915316.1481299782</v>
      </c>
      <c r="Z15" s="30">
        <f t="shared" si="0"/>
        <v>2970310.0539099397</v>
      </c>
      <c r="AA15" s="30">
        <f t="shared" si="0"/>
        <v>3030564.4339299905</v>
      </c>
      <c r="AB15" s="30">
        <f t="shared" si="0"/>
        <v>2997776.1916200002</v>
      </c>
      <c r="AC15" s="30">
        <f t="shared" si="0"/>
        <v>3018096.179</v>
      </c>
      <c r="AD15" s="30">
        <f t="shared" si="0"/>
        <v>3070257.5980000002</v>
      </c>
      <c r="AE15" s="30">
        <f t="shared" si="0"/>
        <v>3062270</v>
      </c>
      <c r="AF15" s="30">
        <f t="shared" si="0"/>
        <v>3141078</v>
      </c>
      <c r="AG15" s="30">
        <f t="shared" si="0"/>
        <v>3207986.3514000005</v>
      </c>
      <c r="AH15" s="30">
        <f t="shared" si="0"/>
        <v>3214157.1518900008</v>
      </c>
      <c r="AI15" s="30">
        <f t="shared" si="0"/>
        <v>3160141</v>
      </c>
      <c r="AJ15" s="30">
        <f t="shared" si="0"/>
        <v>3156883</v>
      </c>
      <c r="AK15" s="30">
        <f t="shared" si="0"/>
        <v>3161803</v>
      </c>
      <c r="AL15" s="30">
        <f t="shared" si="0"/>
        <v>3147608</v>
      </c>
      <c r="AM15" s="30">
        <f t="shared" si="0"/>
        <v>3292750</v>
      </c>
      <c r="AN15" s="30">
        <f t="shared" si="0"/>
        <v>3312045</v>
      </c>
      <c r="AO15" s="30">
        <f t="shared" si="0"/>
        <v>3366526.3174499855</v>
      </c>
      <c r="AP15" s="30">
        <f t="shared" si="0"/>
        <v>3457546.0632000584</v>
      </c>
      <c r="AQ15" s="30">
        <f t="shared" si="0"/>
        <v>3460778.3795400094</v>
      </c>
      <c r="AR15" s="30">
        <f t="shared" si="0"/>
        <v>3433665.202949991</v>
      </c>
      <c r="AS15" s="30">
        <f t="shared" si="0"/>
        <v>3486100.3995200084</v>
      </c>
      <c r="AT15" s="30">
        <f t="shared" si="0"/>
        <v>3855719.4395599905</v>
      </c>
      <c r="AU15" s="30">
        <f t="shared" si="0"/>
        <v>4113627.99373959</v>
      </c>
      <c r="AV15" s="30">
        <f t="shared" si="0"/>
        <v>4180231.2785595669</v>
      </c>
      <c r="AW15" s="30">
        <f t="shared" si="0"/>
        <v>4569394.9854395697</v>
      </c>
      <c r="AX15" s="30">
        <f t="shared" si="0"/>
        <v>4572359.6983994767</v>
      </c>
      <c r="AY15" s="30">
        <f t="shared" si="0"/>
        <v>4677815.7607596442</v>
      </c>
      <c r="AZ15" s="30">
        <f t="shared" si="0"/>
        <v>4761771.9467296675</v>
      </c>
      <c r="BA15" s="30">
        <f t="shared" si="0"/>
        <v>4767571.2984396648</v>
      </c>
      <c r="BB15" s="30">
        <f t="shared" si="0"/>
        <v>4485666.8408396197</v>
      </c>
      <c r="BC15" s="30">
        <f t="shared" si="0"/>
        <v>4574695.0045994399</v>
      </c>
      <c r="BD15" s="30">
        <f t="shared" si="0"/>
        <v>4612215.3779694606</v>
      </c>
      <c r="BE15" s="30">
        <f t="shared" si="0"/>
        <v>4921227.5936808065</v>
      </c>
      <c r="BF15" s="30">
        <f t="shared" si="0"/>
        <v>5021194.486270614</v>
      </c>
      <c r="BG15" s="30">
        <f t="shared" si="0"/>
        <v>5039470.1915205792</v>
      </c>
      <c r="BH15" s="30">
        <f t="shared" si="0"/>
        <v>5118590.5990005899</v>
      </c>
      <c r="BI15" s="30">
        <f t="shared" si="0"/>
        <v>5177245.4607499484</v>
      </c>
      <c r="BJ15" s="30">
        <f t="shared" si="0"/>
        <v>5233971.7660499346</v>
      </c>
      <c r="BK15" s="30">
        <f t="shared" si="0"/>
        <v>5341611.0628398601</v>
      </c>
      <c r="BL15" s="30">
        <f t="shared" si="0"/>
        <v>5346221</v>
      </c>
      <c r="BM15" s="30">
        <f t="shared" si="0"/>
        <v>5472823</v>
      </c>
      <c r="BN15" s="30">
        <f t="shared" si="0"/>
        <v>5653706</v>
      </c>
      <c r="BO15" s="30">
        <f t="shared" si="0"/>
        <v>5653706</v>
      </c>
      <c r="BP15" s="30">
        <f t="shared" ref="BP15:BX15" si="1">+BP13-BP14</f>
        <v>5749959.6724390797</v>
      </c>
      <c r="BQ15" s="30">
        <f t="shared" si="1"/>
        <v>5826273.7729500085</v>
      </c>
      <c r="BR15" s="30">
        <f t="shared" si="1"/>
        <v>5882640.0360500002</v>
      </c>
      <c r="BS15" s="30">
        <f t="shared" si="1"/>
        <v>5910905.4340899987</v>
      </c>
      <c r="BT15" s="30">
        <f t="shared" si="1"/>
        <v>5977417.8913099999</v>
      </c>
      <c r="BU15" s="30">
        <f t="shared" si="1"/>
        <v>6089971</v>
      </c>
      <c r="BV15" s="30">
        <f t="shared" si="1"/>
        <v>6130800.214999998</v>
      </c>
      <c r="BW15" s="30">
        <f t="shared" si="1"/>
        <v>6234099.781560001</v>
      </c>
      <c r="BX15" s="30">
        <f t="shared" si="1"/>
        <v>6330987.9751699995</v>
      </c>
      <c r="BY15" s="30">
        <f>+BY13-BY14</f>
        <v>6376798.680759999</v>
      </c>
      <c r="BZ15" s="30">
        <f>+BZ13-BZ14</f>
        <v>6452094</v>
      </c>
      <c r="CA15" s="30">
        <f>+CA13-CA14</f>
        <v>6518073.8419236019</v>
      </c>
      <c r="CB15" s="30">
        <f>+CB13-CB14</f>
        <v>6589486.7214873983</v>
      </c>
      <c r="CC15" s="30">
        <f t="shared" ref="CC15:CD15" si="2">+CC13-CC14</f>
        <v>6684184.7187475003</v>
      </c>
      <c r="CD15" s="30">
        <f t="shared" si="2"/>
        <v>6717944.5014500003</v>
      </c>
      <c r="CE15" s="30">
        <v>6863741.5758100096</v>
      </c>
      <c r="CF15" s="30">
        <f t="shared" ref="CF15:CH15" si="3">+CF13-CF14</f>
        <v>6985291.3989099981</v>
      </c>
      <c r="CG15" s="30">
        <f t="shared" si="3"/>
        <v>7076889.5017700009</v>
      </c>
      <c r="CH15" s="30">
        <f t="shared" si="3"/>
        <v>7200650.4961899994</v>
      </c>
      <c r="CI15" s="30">
        <v>7331245.74266</v>
      </c>
      <c r="CJ15" s="30">
        <v>7460691.2142999992</v>
      </c>
      <c r="CK15" s="30">
        <v>7553821.5437999982</v>
      </c>
      <c r="CL15" s="30">
        <v>7516321.3070999989</v>
      </c>
      <c r="CM15" s="30">
        <v>7515740.4273799984</v>
      </c>
      <c r="CN15" s="30">
        <v>7500187.1826400002</v>
      </c>
      <c r="CO15" s="30">
        <v>7508367.88796</v>
      </c>
      <c r="CP15" s="30">
        <v>7601669.6452899994</v>
      </c>
      <c r="CQ15" s="30">
        <v>7726483.7107999995</v>
      </c>
      <c r="CR15" s="30">
        <v>7903973.68738</v>
      </c>
      <c r="CS15" s="20">
        <v>2.2971636675025442E-2</v>
      </c>
      <c r="CT15" s="71">
        <v>4.9862729763445746E-3</v>
      </c>
      <c r="CU15" s="20">
        <v>0.13151667353681984</v>
      </c>
      <c r="CV15" s="71">
        <v>8.6401112380233513E-2</v>
      </c>
      <c r="CW15" s="27"/>
    </row>
    <row r="16" spans="2:101" s="15" customFormat="1" x14ac:dyDescent="0.3">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f>6460382017.88634/1000</f>
        <v>6460382.0178863397</v>
      </c>
      <c r="BS16" s="73">
        <v>6486766.9276036462</v>
      </c>
      <c r="BT16" s="73">
        <v>6502225.4407056402</v>
      </c>
      <c r="BU16" s="73">
        <v>6584461</v>
      </c>
      <c r="BV16" s="67">
        <v>6709579.4857897889</v>
      </c>
      <c r="BW16" s="67">
        <v>6702133.4540942684</v>
      </c>
      <c r="BX16" s="67">
        <v>6731739.2691228902</v>
      </c>
      <c r="BY16" s="67">
        <f>6789495741.28415/1000</f>
        <v>6789495.7412841497</v>
      </c>
      <c r="BZ16" s="81">
        <v>6806666</v>
      </c>
      <c r="CA16" s="81">
        <f>6916280837.81956/1000</f>
        <v>6916280.8378195604</v>
      </c>
      <c r="CB16" s="81">
        <f>6937854213.16514/1000</f>
        <v>6937854.2131651398</v>
      </c>
      <c r="CC16" s="81">
        <v>7019436.4107005103</v>
      </c>
      <c r="CD16" s="81">
        <f>7157331119.14/1000</f>
        <v>7157331.1191400001</v>
      </c>
      <c r="CE16" s="81">
        <v>7269383.0381400008</v>
      </c>
      <c r="CF16" s="81">
        <f>7267837112.23/1000</f>
        <v>7267837.1122299992</v>
      </c>
      <c r="CG16" s="81">
        <f>7360290182.88/1000</f>
        <v>7360290.1828800002</v>
      </c>
      <c r="CH16" s="81">
        <f>7430589697.37/1000</f>
        <v>7430589.6973700002</v>
      </c>
      <c r="CI16" s="81">
        <v>7571012.0741600003</v>
      </c>
      <c r="CJ16" s="81">
        <v>7618992.8713599993</v>
      </c>
      <c r="CK16" s="85">
        <v>7673268.7814799994</v>
      </c>
      <c r="CL16" s="87">
        <v>7591096.3266199995</v>
      </c>
      <c r="CM16" s="87">
        <v>7584190.5487399995</v>
      </c>
      <c r="CN16" s="87">
        <v>7558849.3390100002</v>
      </c>
      <c r="CO16" s="87">
        <v>7675183.0342899999</v>
      </c>
      <c r="CP16" s="87">
        <v>7742161.5597999999</v>
      </c>
      <c r="CQ16" s="87">
        <v>7847086.1442499999</v>
      </c>
      <c r="CR16" s="87">
        <v>7942001.9648599997</v>
      </c>
      <c r="CS16" s="20">
        <v>1.2095677155213869E-2</v>
      </c>
      <c r="CT16" s="71">
        <v>1.0913967455813856E-2</v>
      </c>
      <c r="CU16" s="20">
        <v>9.276003881478645E-2</v>
      </c>
      <c r="CV16" s="71">
        <v>0.15460968649689688</v>
      </c>
    </row>
    <row r="17" spans="1:100" s="15" customFormat="1" x14ac:dyDescent="0.3">
      <c r="B17" s="34" t="s">
        <v>1</v>
      </c>
      <c r="C17" s="35"/>
      <c r="D17" s="36">
        <f t="shared" ref="D17:BO17" si="4">+D$11/D16</f>
        <v>2.5898696802947575E-2</v>
      </c>
      <c r="E17" s="36">
        <f t="shared" si="4"/>
        <v>2.6429795277258656E-2</v>
      </c>
      <c r="F17" s="36">
        <f t="shared" si="4"/>
        <v>2.6797731644100119E-2</v>
      </c>
      <c r="G17" s="36">
        <f t="shared" si="4"/>
        <v>2.6806465908704186E-2</v>
      </c>
      <c r="H17" s="36">
        <f t="shared" si="4"/>
        <v>2.7145075429641102E-2</v>
      </c>
      <c r="I17" s="36">
        <f t="shared" si="4"/>
        <v>2.748490687953237E-2</v>
      </c>
      <c r="J17" s="36">
        <f t="shared" si="4"/>
        <v>2.7911732694286734E-2</v>
      </c>
      <c r="K17" s="36">
        <f t="shared" si="4"/>
        <v>2.8020467546947224E-2</v>
      </c>
      <c r="L17" s="36">
        <f t="shared" si="4"/>
        <v>2.8577987007496454E-2</v>
      </c>
      <c r="M17" s="36">
        <f t="shared" si="4"/>
        <v>2.9130521824020067E-2</v>
      </c>
      <c r="N17" s="36">
        <f t="shared" si="4"/>
        <v>2.943925155443106E-2</v>
      </c>
      <c r="O17" s="36">
        <f t="shared" si="4"/>
        <v>2.9162372388335359E-2</v>
      </c>
      <c r="P17" s="36">
        <f t="shared" si="4"/>
        <v>3.0005534950648182E-2</v>
      </c>
      <c r="Q17" s="36">
        <f t="shared" si="4"/>
        <v>2.7693173928802717E-2</v>
      </c>
      <c r="R17" s="36">
        <f t="shared" si="4"/>
        <v>2.8737215113988347E-2</v>
      </c>
      <c r="S17" s="36">
        <f t="shared" si="4"/>
        <v>2.4903174784241401E-2</v>
      </c>
      <c r="T17" s="36">
        <f t="shared" si="4"/>
        <v>2.6183037987817768E-2</v>
      </c>
      <c r="U17" s="36">
        <f t="shared" si="4"/>
        <v>2.6098693679449413E-2</v>
      </c>
      <c r="V17" s="36">
        <f t="shared" si="4"/>
        <v>3.098124808550938E-2</v>
      </c>
      <c r="W17" s="36">
        <f t="shared" si="4"/>
        <v>3.0635495015524362E-2</v>
      </c>
      <c r="X17" s="36">
        <f t="shared" si="4"/>
        <v>3.1396613942918337E-2</v>
      </c>
      <c r="Y17" s="36">
        <f t="shared" si="4"/>
        <v>3.2683269601954279E-2</v>
      </c>
      <c r="Z17" s="36">
        <f t="shared" si="4"/>
        <v>3.2631516020290033E-2</v>
      </c>
      <c r="AA17" s="36">
        <f t="shared" si="4"/>
        <v>3.2531207127062547E-2</v>
      </c>
      <c r="AB17" s="36">
        <f t="shared" si="4"/>
        <v>3.3501924588786161E-2</v>
      </c>
      <c r="AC17" s="36">
        <f t="shared" si="4"/>
        <v>3.4495648327255032E-2</v>
      </c>
      <c r="AD17" s="36">
        <f t="shared" si="4"/>
        <v>3.4881340054825551E-2</v>
      </c>
      <c r="AE17" s="36">
        <f t="shared" si="4"/>
        <v>3.510894238025089E-2</v>
      </c>
      <c r="AF17" s="36">
        <f t="shared" si="4"/>
        <v>3.4637279348611064E-2</v>
      </c>
      <c r="AG17" s="36">
        <f t="shared" si="4"/>
        <v>3.479333169723707E-2</v>
      </c>
      <c r="AH17" s="36">
        <f t="shared" si="4"/>
        <v>3.5620269565604504E-2</v>
      </c>
      <c r="AI17" s="36">
        <f t="shared" si="4"/>
        <v>3.6258336782406024E-2</v>
      </c>
      <c r="AJ17" s="36">
        <f t="shared" si="4"/>
        <v>3.7186351958452664E-2</v>
      </c>
      <c r="AK17" s="36">
        <f t="shared" si="4"/>
        <v>3.8117180797267475E-2</v>
      </c>
      <c r="AL17" s="36">
        <f t="shared" si="4"/>
        <v>3.9273842659256687E-2</v>
      </c>
      <c r="AM17" s="36">
        <f t="shared" si="4"/>
        <v>4.1531220195593348E-2</v>
      </c>
      <c r="AN17" s="36">
        <f t="shared" si="4"/>
        <v>4.2527822582343798E-2</v>
      </c>
      <c r="AO17" s="36">
        <f t="shared" si="4"/>
        <v>4.290184339990926E-2</v>
      </c>
      <c r="AP17" s="36">
        <f t="shared" si="4"/>
        <v>4.4088752254693629E-2</v>
      </c>
      <c r="AQ17" s="36">
        <f t="shared" si="4"/>
        <v>4.5040011847241476E-2</v>
      </c>
      <c r="AR17" s="36">
        <f t="shared" si="4"/>
        <v>4.5490935736435846E-2</v>
      </c>
      <c r="AS17" s="36">
        <f t="shared" si="4"/>
        <v>4.6128691196548763E-2</v>
      </c>
      <c r="AT17" s="36">
        <f t="shared" si="4"/>
        <v>4.1670058293244015E-2</v>
      </c>
      <c r="AU17" s="36">
        <f t="shared" si="4"/>
        <v>4.7902625832050572E-2</v>
      </c>
      <c r="AV17" s="36">
        <f t="shared" si="4"/>
        <v>4.8839153715104625E-2</v>
      </c>
      <c r="AW17" s="36">
        <f t="shared" si="4"/>
        <v>4.8295319269260582E-2</v>
      </c>
      <c r="AX17" s="36">
        <f t="shared" si="4"/>
        <v>4.8778085948663466E-2</v>
      </c>
      <c r="AY17" s="36">
        <f t="shared" si="4"/>
        <v>4.8604710267064082E-2</v>
      </c>
      <c r="AZ17" s="36">
        <f t="shared" si="4"/>
        <v>4.7539361690157267E-2</v>
      </c>
      <c r="BA17" s="36">
        <f t="shared" si="4"/>
        <v>4.8047131547933088E-2</v>
      </c>
      <c r="BB17" s="36">
        <f t="shared" si="4"/>
        <v>4.9737800507077157E-2</v>
      </c>
      <c r="BC17" s="36">
        <f t="shared" si="4"/>
        <v>4.9567658254802006E-2</v>
      </c>
      <c r="BD17" s="36">
        <f t="shared" si="4"/>
        <v>4.9733769081984174E-2</v>
      </c>
      <c r="BE17" s="36">
        <f t="shared" si="4"/>
        <v>4.8381664751462133E-2</v>
      </c>
      <c r="BF17" s="36">
        <f t="shared" si="4"/>
        <v>4.8562673494163468E-2</v>
      </c>
      <c r="BG17" s="36">
        <f t="shared" si="4"/>
        <v>4.8438443243486853E-2</v>
      </c>
      <c r="BH17" s="36">
        <f t="shared" si="4"/>
        <v>4.8893666771889763E-2</v>
      </c>
      <c r="BI17" s="36">
        <f t="shared" si="4"/>
        <v>4.8776408917680265E-2</v>
      </c>
      <c r="BJ17" s="36">
        <f t="shared" si="4"/>
        <v>4.9243750581656677E-2</v>
      </c>
      <c r="BK17" s="36">
        <f t="shared" si="4"/>
        <v>4.8726612359879552E-2</v>
      </c>
      <c r="BL17" s="36">
        <f t="shared" si="4"/>
        <v>4.9551676474129128E-2</v>
      </c>
      <c r="BM17" s="36">
        <f t="shared" si="4"/>
        <v>4.9104618562768966E-2</v>
      </c>
      <c r="BN17" s="36">
        <f t="shared" si="4"/>
        <v>4.9883745877394518E-2</v>
      </c>
      <c r="BO17" s="36">
        <f t="shared" si="4"/>
        <v>5.0699024538391819E-2</v>
      </c>
      <c r="BP17" s="36">
        <f t="shared" ref="BP17:CH17" si="5">+BP$11/BP16</f>
        <v>4.9073013837581315E-2</v>
      </c>
      <c r="BQ17" s="36">
        <f t="shared" si="5"/>
        <v>4.9237356084999205E-2</v>
      </c>
      <c r="BR17" s="36">
        <f t="shared" si="5"/>
        <v>4.9616090974581646E-2</v>
      </c>
      <c r="BS17" s="36">
        <f t="shared" si="5"/>
        <v>5.0209515730252972E-2</v>
      </c>
      <c r="BT17" s="36">
        <f t="shared" si="5"/>
        <v>5.0901317085690276E-2</v>
      </c>
      <c r="BU17" s="36">
        <f t="shared" si="5"/>
        <v>5.1060671480930631E-2</v>
      </c>
      <c r="BV17" s="36">
        <f t="shared" si="5"/>
        <v>5.0161005717690423E-2</v>
      </c>
      <c r="BW17" s="36">
        <f t="shared" si="5"/>
        <v>5.0297547485281473E-2</v>
      </c>
      <c r="BX17" s="36">
        <f t="shared" si="5"/>
        <v>5.0144192869784443E-2</v>
      </c>
      <c r="BY17" s="36">
        <f t="shared" si="5"/>
        <v>5.0509736404244054E-2</v>
      </c>
      <c r="BZ17" s="36">
        <f t="shared" si="5"/>
        <v>5.1985803328678096E-2</v>
      </c>
      <c r="CA17" s="36">
        <f t="shared" si="5"/>
        <v>5.1182421347656E-2</v>
      </c>
      <c r="CB17" s="36">
        <f t="shared" si="5"/>
        <v>5.183786902260748E-2</v>
      </c>
      <c r="CC17" s="36">
        <f t="shared" si="5"/>
        <v>5.2044439529802984E-2</v>
      </c>
      <c r="CD17" s="36">
        <f t="shared" si="5"/>
        <v>5.1881850346001374E-2</v>
      </c>
      <c r="CE17" s="36">
        <f t="shared" si="5"/>
        <v>5.1907201087115551E-2</v>
      </c>
      <c r="CF17" s="36">
        <f t="shared" si="5"/>
        <v>5.2722012626729049E-2</v>
      </c>
      <c r="CG17" s="36">
        <f t="shared" si="5"/>
        <v>5.288318564332696E-2</v>
      </c>
      <c r="CH17" s="36">
        <f t="shared" si="5"/>
        <v>5.3240600392728286E-2</v>
      </c>
      <c r="CI17" s="36">
        <v>5.4387160976187614E-2</v>
      </c>
      <c r="CJ17" s="36">
        <v>5.4068322176611665E-2</v>
      </c>
      <c r="CK17" s="36">
        <v>5.4504498879202994E-2</v>
      </c>
      <c r="CL17" s="36">
        <v>5.6733288114097551E-2</v>
      </c>
      <c r="CM17" s="36">
        <v>5.6831986427557303E-2</v>
      </c>
      <c r="CN17" s="36">
        <v>5.7022516920075601E-2</v>
      </c>
      <c r="CO17" s="36">
        <v>5.615821960262507E-2</v>
      </c>
      <c r="CP17" s="36">
        <v>5.8230244326191255E-2</v>
      </c>
      <c r="CQ17" s="36">
        <v>5.8910686727803599E-2</v>
      </c>
      <c r="CR17" s="36">
        <v>5.8297171551777834E-2</v>
      </c>
      <c r="CS17" s="77"/>
      <c r="CT17" s="77"/>
      <c r="CU17" s="77"/>
      <c r="CV17" s="77"/>
    </row>
    <row r="18" spans="1:100"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77"/>
      <c r="CT18" s="77"/>
      <c r="CU18" s="77"/>
      <c r="CV18" s="77"/>
    </row>
    <row r="19" spans="1:100"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6">
        <v>9035959</v>
      </c>
      <c r="CL19" s="87">
        <v>9063505</v>
      </c>
      <c r="CM19" s="87">
        <v>9063669</v>
      </c>
      <c r="CN19" s="87">
        <v>9094806</v>
      </c>
      <c r="CO19" s="87">
        <v>9125164</v>
      </c>
      <c r="CP19" s="87">
        <v>9148429</v>
      </c>
      <c r="CQ19" s="87">
        <v>9184744</v>
      </c>
      <c r="CR19" s="87">
        <v>9227764</v>
      </c>
      <c r="CS19" s="20">
        <v>4.6838540083424807E-3</v>
      </c>
      <c r="CT19" s="71">
        <v>8.5609518910065852E-3</v>
      </c>
      <c r="CU19" s="20">
        <v>0.11268717690490448</v>
      </c>
      <c r="CV19" s="71">
        <v>0.1236881289962688</v>
      </c>
    </row>
    <row r="20" spans="1:100" s="21" customFormat="1" ht="15" customHeight="1" x14ac:dyDescent="0.3">
      <c r="B20" s="102" t="s">
        <v>2</v>
      </c>
      <c r="C20" s="103"/>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8">
        <v>8875444</v>
      </c>
      <c r="CL20" s="88">
        <v>8903507</v>
      </c>
      <c r="CM20" s="88">
        <v>8903908</v>
      </c>
      <c r="CN20" s="88">
        <v>8934395</v>
      </c>
      <c r="CO20" s="88">
        <v>8968552</v>
      </c>
      <c r="CP20" s="88">
        <v>8992099</v>
      </c>
      <c r="CQ20" s="88">
        <v>9028107</v>
      </c>
      <c r="CR20" s="88">
        <v>9069409</v>
      </c>
      <c r="CS20" s="20">
        <v>4.5748239359590936E-3</v>
      </c>
      <c r="CT20" s="71">
        <v>8.7029922906989299E-3</v>
      </c>
      <c r="CU20" s="20">
        <v>0.11472058021361264</v>
      </c>
      <c r="CV20" s="71">
        <v>0.12485210980940442</v>
      </c>
    </row>
    <row r="21" spans="1:100" s="21" customFormat="1" ht="15" customHeight="1" x14ac:dyDescent="0.3">
      <c r="B21" s="102" t="s">
        <v>3</v>
      </c>
      <c r="C21" s="103"/>
      <c r="D21" s="39">
        <f t="shared" ref="D21:BO21" si="6">+D19-D20</f>
        <v>14248</v>
      </c>
      <c r="E21" s="39">
        <f t="shared" si="6"/>
        <v>14621</v>
      </c>
      <c r="F21" s="39">
        <f t="shared" si="6"/>
        <v>14904</v>
      </c>
      <c r="G21" s="39">
        <f t="shared" si="6"/>
        <v>15246</v>
      </c>
      <c r="H21" s="39">
        <f t="shared" si="6"/>
        <v>15649</v>
      </c>
      <c r="I21" s="39">
        <f t="shared" si="6"/>
        <v>15958</v>
      </c>
      <c r="J21" s="39">
        <f t="shared" si="6"/>
        <v>16182</v>
      </c>
      <c r="K21" s="39">
        <f t="shared" si="6"/>
        <v>16681</v>
      </c>
      <c r="L21" s="39">
        <f t="shared" si="6"/>
        <v>16895</v>
      </c>
      <c r="M21" s="39">
        <f t="shared" si="6"/>
        <v>17116</v>
      </c>
      <c r="N21" s="39">
        <f t="shared" si="6"/>
        <v>17427</v>
      </c>
      <c r="O21" s="39">
        <f t="shared" si="6"/>
        <v>17925</v>
      </c>
      <c r="P21" s="39">
        <f t="shared" si="6"/>
        <v>18246</v>
      </c>
      <c r="Q21" s="39">
        <f t="shared" si="6"/>
        <v>91725</v>
      </c>
      <c r="R21" s="39">
        <f t="shared" si="6"/>
        <v>96260</v>
      </c>
      <c r="S21" s="39">
        <f t="shared" si="6"/>
        <v>107969</v>
      </c>
      <c r="T21" s="39">
        <f t="shared" si="6"/>
        <v>159881</v>
      </c>
      <c r="U21" s="39">
        <f t="shared" si="6"/>
        <v>178267</v>
      </c>
      <c r="V21" s="39">
        <f t="shared" si="6"/>
        <v>182048</v>
      </c>
      <c r="W21" s="39">
        <f t="shared" si="6"/>
        <v>185604</v>
      </c>
      <c r="X21" s="39">
        <f t="shared" si="6"/>
        <v>185779</v>
      </c>
      <c r="Y21" s="39">
        <f t="shared" si="6"/>
        <v>188568</v>
      </c>
      <c r="Z21" s="39">
        <f t="shared" si="6"/>
        <v>186956</v>
      </c>
      <c r="AA21" s="39">
        <f t="shared" si="6"/>
        <v>192405</v>
      </c>
      <c r="AB21" s="39">
        <f t="shared" si="6"/>
        <v>160416</v>
      </c>
      <c r="AC21" s="39">
        <f t="shared" si="6"/>
        <v>157586</v>
      </c>
      <c r="AD21" s="39">
        <f t="shared" si="6"/>
        <v>158449</v>
      </c>
      <c r="AE21" s="39">
        <f t="shared" si="6"/>
        <v>168753</v>
      </c>
      <c r="AF21" s="39">
        <f t="shared" si="6"/>
        <v>176687</v>
      </c>
      <c r="AG21" s="39">
        <f t="shared" si="6"/>
        <v>181048</v>
      </c>
      <c r="AH21" s="39">
        <f t="shared" si="6"/>
        <v>180954</v>
      </c>
      <c r="AI21" s="39">
        <f t="shared" si="6"/>
        <v>176533</v>
      </c>
      <c r="AJ21" s="39">
        <f t="shared" si="6"/>
        <v>176140</v>
      </c>
      <c r="AK21" s="39">
        <f t="shared" si="6"/>
        <v>176450</v>
      </c>
      <c r="AL21" s="39">
        <f t="shared" si="6"/>
        <v>176014</v>
      </c>
      <c r="AM21" s="39">
        <f t="shared" si="6"/>
        <v>226584</v>
      </c>
      <c r="AN21" s="39">
        <f t="shared" si="6"/>
        <v>225935</v>
      </c>
      <c r="AO21" s="39">
        <f t="shared" si="6"/>
        <v>228326</v>
      </c>
      <c r="AP21" s="39">
        <f t="shared" si="6"/>
        <v>223154</v>
      </c>
      <c r="AQ21" s="39">
        <f t="shared" si="6"/>
        <v>223211</v>
      </c>
      <c r="AR21" s="39">
        <f t="shared" si="6"/>
        <v>215917</v>
      </c>
      <c r="AS21" s="39">
        <f t="shared" si="6"/>
        <v>224405</v>
      </c>
      <c r="AT21" s="39">
        <f t="shared" si="6"/>
        <v>228904</v>
      </c>
      <c r="AU21" s="39">
        <f t="shared" si="6"/>
        <v>229155</v>
      </c>
      <c r="AV21" s="39">
        <f t="shared" si="6"/>
        <v>229875</v>
      </c>
      <c r="AW21" s="39">
        <f t="shared" si="6"/>
        <v>228551</v>
      </c>
      <c r="AX21" s="39">
        <f t="shared" si="6"/>
        <v>236258</v>
      </c>
      <c r="AY21" s="39">
        <f t="shared" si="6"/>
        <v>241871</v>
      </c>
      <c r="AZ21" s="39">
        <f t="shared" si="6"/>
        <v>242769</v>
      </c>
      <c r="BA21" s="39">
        <f t="shared" si="6"/>
        <v>242873</v>
      </c>
      <c r="BB21" s="39">
        <f t="shared" si="6"/>
        <v>109937</v>
      </c>
      <c r="BC21" s="39">
        <f t="shared" si="6"/>
        <v>108898</v>
      </c>
      <c r="BD21" s="39">
        <f t="shared" si="6"/>
        <v>109170</v>
      </c>
      <c r="BE21" s="39">
        <f t="shared" si="6"/>
        <v>114934</v>
      </c>
      <c r="BF21" s="39">
        <f t="shared" si="6"/>
        <v>115457</v>
      </c>
      <c r="BG21" s="39">
        <f t="shared" si="6"/>
        <v>115353</v>
      </c>
      <c r="BH21" s="39">
        <f t="shared" si="6"/>
        <v>116199</v>
      </c>
      <c r="BI21" s="39">
        <f t="shared" si="6"/>
        <v>117728</v>
      </c>
      <c r="BJ21" s="39">
        <f t="shared" si="6"/>
        <v>118803</v>
      </c>
      <c r="BK21" s="39">
        <f t="shared" si="6"/>
        <v>121352</v>
      </c>
      <c r="BL21" s="39">
        <f t="shared" si="6"/>
        <v>121438</v>
      </c>
      <c r="BM21" s="39">
        <f t="shared" si="6"/>
        <v>123209</v>
      </c>
      <c r="BN21" s="39">
        <f t="shared" si="6"/>
        <v>126292</v>
      </c>
      <c r="BO21" s="39">
        <f t="shared" si="6"/>
        <v>126292</v>
      </c>
      <c r="BP21" s="39">
        <f t="shared" ref="BP21:BX21" si="7">+BP19-BP20</f>
        <v>123913</v>
      </c>
      <c r="BQ21" s="39">
        <f t="shared" si="7"/>
        <v>125107</v>
      </c>
      <c r="BR21" s="39">
        <f t="shared" si="7"/>
        <v>125683</v>
      </c>
      <c r="BS21" s="39">
        <f t="shared" si="7"/>
        <v>125793</v>
      </c>
      <c r="BT21" s="39">
        <f t="shared" si="7"/>
        <v>135718</v>
      </c>
      <c r="BU21" s="39">
        <f t="shared" si="7"/>
        <v>148244</v>
      </c>
      <c r="BV21" s="39">
        <f t="shared" si="7"/>
        <v>149558</v>
      </c>
      <c r="BW21" s="39">
        <f t="shared" si="7"/>
        <v>142882</v>
      </c>
      <c r="BX21" s="39">
        <f t="shared" si="7"/>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8">
        <v>160515</v>
      </c>
      <c r="CL21" s="89">
        <v>159998</v>
      </c>
      <c r="CM21" s="89">
        <v>159761</v>
      </c>
      <c r="CN21" s="89">
        <v>160411</v>
      </c>
      <c r="CO21" s="89">
        <v>156613</v>
      </c>
      <c r="CP21" s="89">
        <v>156330</v>
      </c>
      <c r="CQ21" s="89">
        <v>156637</v>
      </c>
      <c r="CR21" s="89">
        <v>158355</v>
      </c>
      <c r="CS21" s="20">
        <v>1.0968034372466295E-2</v>
      </c>
      <c r="CT21" s="71">
        <v>8.6157489847438207E-4</v>
      </c>
      <c r="CU21" s="20">
        <v>7.4370491010649076E-3</v>
      </c>
      <c r="CV21" s="71">
        <v>6.3532116906088065E-2</v>
      </c>
    </row>
    <row r="22" spans="1:100"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72"/>
      <c r="CT22" s="72"/>
    </row>
    <row r="23" spans="1:100" s="58" customFormat="1" ht="15" customHeight="1" x14ac:dyDescent="0.3">
      <c r="A23" s="11"/>
      <c r="B23" s="4" t="s">
        <v>7</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row>
    <row r="24" spans="1:100" s="58" customFormat="1" ht="15" customHeight="1" x14ac:dyDescent="0.3">
      <c r="A24" s="11"/>
      <c r="B24" s="5" t="s">
        <v>48</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row>
    <row r="25" spans="1:100" s="43" customFormat="1" ht="15" customHeight="1" x14ac:dyDescent="0.3">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82"/>
      <c r="CE25" s="82"/>
      <c r="CF25" s="82"/>
      <c r="CG25" s="82"/>
      <c r="CH25" s="82"/>
      <c r="CI25" s="82"/>
      <c r="CJ25" s="82"/>
      <c r="CK25" s="82"/>
      <c r="CL25" s="82"/>
      <c r="CM25" s="82"/>
      <c r="CN25" s="82"/>
      <c r="CO25" s="82"/>
      <c r="CP25" s="82"/>
      <c r="CQ25" s="82"/>
      <c r="CR25" s="82"/>
      <c r="CS25" s="45"/>
      <c r="CT25" s="45"/>
    </row>
    <row r="26" spans="1:100" s="43" customFormat="1" ht="15" customHeight="1" x14ac:dyDescent="0.3">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82"/>
      <c r="CE26" s="82"/>
      <c r="CF26" s="82"/>
      <c r="CG26" s="82"/>
      <c r="CH26" s="82"/>
      <c r="CI26" s="82"/>
      <c r="CJ26" s="82"/>
      <c r="CK26" s="82"/>
      <c r="CL26" s="82"/>
      <c r="CM26" s="82"/>
      <c r="CN26" s="82"/>
      <c r="CO26" s="82"/>
      <c r="CP26" s="82"/>
      <c r="CQ26" s="82"/>
      <c r="CR26" s="82"/>
      <c r="CS26" s="45"/>
      <c r="CT26" s="45"/>
    </row>
    <row r="27" spans="1:100" s="43" customFormat="1" ht="15" customHeight="1" x14ac:dyDescent="0.3">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83"/>
      <c r="CE27" s="83"/>
      <c r="CF27" s="83"/>
      <c r="CG27" s="83"/>
      <c r="CH27" s="83"/>
      <c r="CI27" s="83"/>
      <c r="CJ27" s="83"/>
      <c r="CK27" s="83"/>
      <c r="CL27" s="83"/>
      <c r="CM27" s="83"/>
      <c r="CN27" s="83"/>
      <c r="CO27" s="83"/>
      <c r="CP27" s="83"/>
      <c r="CQ27" s="83"/>
      <c r="CR27" s="83"/>
      <c r="CS27" s="44"/>
      <c r="CT27" s="44"/>
    </row>
    <row r="28" spans="1:100" s="43" customFormat="1" ht="15" customHeight="1" x14ac:dyDescent="0.3">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row>
    <row r="29" spans="1:100" s="43" customFormat="1" ht="15" customHeight="1" x14ac:dyDescent="0.3">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row>
    <row r="30" spans="1:100" s="43" customFormat="1" ht="15" customHeight="1" x14ac:dyDescent="0.3">
      <c r="A30" s="1"/>
      <c r="B30" s="5" t="s">
        <v>56</v>
      </c>
      <c r="D30" s="63"/>
      <c r="E30" s="63"/>
      <c r="F30" s="63"/>
      <c r="G30" s="63"/>
      <c r="H30" s="63"/>
      <c r="I30" s="63"/>
      <c r="J30" s="63"/>
      <c r="K30" s="63"/>
      <c r="L30" s="63"/>
      <c r="M30" s="63"/>
      <c r="N30" s="63"/>
      <c r="O30" s="63"/>
    </row>
    <row r="31" spans="1:100" s="43" customFormat="1" ht="15" customHeight="1" x14ac:dyDescent="0.3">
      <c r="A31" s="1"/>
      <c r="B31" s="8" t="s">
        <v>50</v>
      </c>
      <c r="D31" s="63"/>
      <c r="E31" s="63"/>
      <c r="F31" s="63"/>
      <c r="G31" s="63"/>
      <c r="H31" s="63"/>
      <c r="I31" s="63"/>
      <c r="J31" s="63"/>
      <c r="K31" s="63"/>
      <c r="L31" s="63"/>
      <c r="M31" s="63"/>
      <c r="N31" s="63"/>
      <c r="O31" s="63"/>
    </row>
    <row r="32" spans="1:100" s="43" customFormat="1" ht="15" customHeight="1" x14ac:dyDescent="0.3">
      <c r="A32" s="1"/>
      <c r="B32" s="8" t="s">
        <v>52</v>
      </c>
      <c r="D32" s="63"/>
      <c r="E32" s="63"/>
      <c r="F32" s="63"/>
      <c r="G32" s="63"/>
      <c r="H32" s="63"/>
      <c r="I32" s="63"/>
      <c r="J32" s="63"/>
      <c r="K32" s="63"/>
      <c r="L32" s="63"/>
      <c r="M32" s="63"/>
      <c r="N32" s="63"/>
      <c r="O32" s="63"/>
    </row>
    <row r="33" spans="1:97" s="43" customFormat="1" ht="30.6" customHeight="1" x14ac:dyDescent="0.3">
      <c r="A33" s="1"/>
      <c r="B33" s="114" t="s">
        <v>57</v>
      </c>
      <c r="C33" s="114"/>
      <c r="D33" s="114"/>
      <c r="E33" s="114"/>
      <c r="F33" s="114"/>
      <c r="G33" s="114"/>
      <c r="H33" s="114"/>
      <c r="I33" s="114"/>
      <c r="J33" s="114"/>
      <c r="K33" s="114"/>
      <c r="L33" s="114"/>
      <c r="M33" s="114"/>
      <c r="N33" s="114"/>
      <c r="O33" s="114"/>
      <c r="P33" s="114"/>
      <c r="Q33" s="114"/>
    </row>
    <row r="34" spans="1:97" s="75" customFormat="1" ht="56.4" customHeight="1" x14ac:dyDescent="0.3">
      <c r="A34" s="76"/>
      <c r="B34" s="115" t="s">
        <v>70</v>
      </c>
      <c r="C34" s="115"/>
      <c r="D34" s="115"/>
      <c r="E34" s="115"/>
      <c r="F34" s="115"/>
      <c r="G34" s="115"/>
      <c r="H34" s="115"/>
      <c r="I34" s="115"/>
      <c r="J34" s="115"/>
      <c r="K34" s="115"/>
      <c r="L34" s="115"/>
      <c r="M34" s="115"/>
      <c r="N34" s="115"/>
      <c r="O34" s="115"/>
      <c r="P34" s="115"/>
      <c r="Q34" s="115"/>
    </row>
    <row r="35" spans="1:97" s="43" customFormat="1" ht="15" customHeight="1" x14ac:dyDescent="0.3">
      <c r="A35" s="1"/>
      <c r="B35" s="5" t="s">
        <v>39</v>
      </c>
      <c r="D35" s="63"/>
      <c r="E35" s="63"/>
      <c r="F35" s="63"/>
      <c r="G35" s="63"/>
      <c r="H35" s="63"/>
      <c r="I35" s="63"/>
      <c r="J35" s="63"/>
      <c r="K35" s="63"/>
      <c r="L35" s="63"/>
      <c r="M35" s="63"/>
      <c r="N35" s="63"/>
      <c r="O35" s="63"/>
    </row>
    <row r="36" spans="1:97" s="43" customFormat="1" ht="15" customHeight="1" x14ac:dyDescent="0.3">
      <c r="A36" s="1"/>
      <c r="B36" s="60"/>
      <c r="C36" s="61"/>
      <c r="D36" s="63"/>
      <c r="E36" s="63"/>
      <c r="F36" s="63"/>
      <c r="G36" s="63"/>
      <c r="H36" s="63"/>
      <c r="I36" s="63"/>
      <c r="J36" s="63"/>
      <c r="K36" s="63"/>
      <c r="L36" s="63"/>
      <c r="M36" s="63"/>
      <c r="N36" s="63"/>
      <c r="O36" s="63"/>
    </row>
    <row r="37" spans="1:97" s="43" customFormat="1" ht="15" customHeight="1" x14ac:dyDescent="0.3">
      <c r="A37" s="1"/>
      <c r="B37" s="5"/>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5"/>
    </row>
    <row r="38" spans="1:97" s="62" customFormat="1" x14ac:dyDescent="0.3"/>
    <row r="39" spans="1:97" s="62" customFormat="1" x14ac:dyDescent="0.3"/>
    <row r="40" spans="1:97" s="62" customFormat="1" x14ac:dyDescent="0.3"/>
    <row r="41" spans="1:97" s="46" customFormat="1" x14ac:dyDescent="0.3"/>
    <row r="42" spans="1:97" s="46" customFormat="1" x14ac:dyDescent="0.3"/>
    <row r="43" spans="1:97" s="46" customFormat="1" x14ac:dyDescent="0.3"/>
    <row r="44" spans="1:97" s="46" customFormat="1" x14ac:dyDescent="0.3"/>
    <row r="45" spans="1:97" s="46" customFormat="1" x14ac:dyDescent="0.3"/>
    <row r="46" spans="1:97" s="46" customFormat="1" x14ac:dyDescent="0.3"/>
    <row r="47" spans="1:97" s="46" customFormat="1" x14ac:dyDescent="0.3"/>
    <row r="48" spans="1:97" s="46" customFormat="1" x14ac:dyDescent="0.3"/>
  </sheetData>
  <mergeCells count="21">
    <mergeCell ref="B33:Q33"/>
    <mergeCell ref="B34:Q34"/>
    <mergeCell ref="CS9:CS10"/>
    <mergeCell ref="CT9:CT10"/>
    <mergeCell ref="CU9:CU10"/>
    <mergeCell ref="CV9:CV10"/>
    <mergeCell ref="B20:C20"/>
    <mergeCell ref="B21:C21"/>
    <mergeCell ref="P9:AA9"/>
    <mergeCell ref="AB9:AM9"/>
    <mergeCell ref="AN9:AY9"/>
    <mergeCell ref="AZ9:BK9"/>
    <mergeCell ref="BL9:BW9"/>
    <mergeCell ref="D9:O9"/>
    <mergeCell ref="BX9:CI9"/>
    <mergeCell ref="CJ9:CR9"/>
    <mergeCell ref="D3:K3"/>
    <mergeCell ref="D4:K4"/>
    <mergeCell ref="D5:K5"/>
    <mergeCell ref="D6:K6"/>
    <mergeCell ref="D7:E7"/>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2"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CS11:CV11 CU13:CU16 CU19:CU21</xm:sqref>
        </x14:conditionalFormatting>
        <x14:conditionalFormatting xmlns:xm="http://schemas.microsoft.com/office/excel/2006/main">
          <x14:cfRule type="iconSet" priority="11"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CS17:CT18 CT20:CT21 CT13:CT16</xm:sqref>
        </x14:conditionalFormatting>
        <x14:conditionalFormatting xmlns:xm="http://schemas.microsoft.com/office/excel/2006/main">
          <x14:cfRule type="iconSet" priority="10"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CV20:CV21 CV13:CV18</xm:sqref>
        </x14:conditionalFormatting>
        <x14:conditionalFormatting xmlns:xm="http://schemas.microsoft.com/office/excel/2006/main">
          <x14:cfRule type="iconSet" priority="7"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CT19</xm:sqref>
        </x14:conditionalFormatting>
        <x14:conditionalFormatting xmlns:xm="http://schemas.microsoft.com/office/excel/2006/main">
          <x14:cfRule type="iconSet" priority="6"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CV19</xm:sqref>
        </x14:conditionalFormatting>
        <x14:conditionalFormatting xmlns:xm="http://schemas.microsoft.com/office/excel/2006/main">
          <x14:cfRule type="iconSet" priority="5"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CS13:CS16</xm:sqref>
        </x14:conditionalFormatting>
        <x14:conditionalFormatting xmlns:xm="http://schemas.microsoft.com/office/excel/2006/main">
          <x14:cfRule type="iconSet" priority="4"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CS19:CS21</xm:sqref>
        </x14:conditionalFormatting>
        <x14:conditionalFormatting xmlns:xm="http://schemas.microsoft.com/office/excel/2006/main">
          <x14:cfRule type="iconSet" priority="1" id="{228198C5-E666-4A07-A47C-C44B693F4D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CU17:CU18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2020-11-10T18:39:26Z</dcterms:modified>
</cp:coreProperties>
</file>