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ENERO\"/>
    </mc:Choice>
  </mc:AlternateContent>
  <bookViews>
    <workbookView showSheetTabs="0" xWindow="0" yWindow="0" windowWidth="23016" windowHeight="8964"/>
  </bookViews>
  <sheets>
    <sheet name="Indice" sheetId="1" r:id="rId1"/>
    <sheet name="FLSFP" sheetId="6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6" l="1"/>
  <c r="P14" i="12"/>
  <c r="P20" i="6"/>
  <c r="P19" i="6"/>
  <c r="P18" i="6"/>
  <c r="P17" i="6"/>
  <c r="P16" i="6"/>
  <c r="P15" i="6"/>
  <c r="P14" i="6"/>
  <c r="P13" i="6"/>
  <c r="P12" i="6"/>
  <c r="P13" i="12" l="1"/>
  <c r="P12" i="12"/>
  <c r="O12" i="13" l="1"/>
  <c r="O12" i="12"/>
  <c r="O19" i="11"/>
  <c r="N12" i="13"/>
  <c r="L12" i="13"/>
  <c r="M12" i="13"/>
  <c r="M12" i="12"/>
  <c r="M19" i="11"/>
  <c r="L12" i="12"/>
  <c r="L19" i="11"/>
  <c r="L19" i="6"/>
  <c r="K12" i="13"/>
  <c r="K12" i="12"/>
  <c r="K19" i="11"/>
  <c r="J12" i="13"/>
  <c r="J19" i="11"/>
  <c r="I12" i="13"/>
  <c r="I19" i="11"/>
  <c r="I19" i="6"/>
  <c r="H12" i="13"/>
  <c r="H19" i="11"/>
  <c r="F12" i="13"/>
  <c r="F19" i="11"/>
  <c r="O11" i="13"/>
  <c r="O18" i="11"/>
  <c r="N11" i="13"/>
  <c r="N18" i="11"/>
</calcChain>
</file>

<file path=xl/sharedStrings.xml><?xml version="1.0" encoding="utf-8"?>
<sst xmlns="http://schemas.openxmlformats.org/spreadsheetml/2006/main" count="105" uniqueCount="41">
  <si>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</si>
  <si>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</si>
  <si>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</si>
  <si>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</si>
  <si>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</si>
  <si>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</si>
  <si>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</si>
  <si>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</si>
  <si>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</si>
  <si>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</si>
  <si>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</si>
  <si>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</si>
  <si>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</si>
  <si>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</si>
  <si>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</si>
  <si>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</si>
  <si>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</si>
  <si>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</si>
  <si>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</si>
  <si>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</si>
  <si>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</si>
  <si>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</si>
  <si>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</si>
  <si>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</si>
  <si>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</si>
  <si>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</si>
  <si>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</si>
  <si>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</si>
  <si>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</si>
  <si>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</si>
  <si>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</si>
  <si>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</si>
  <si>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</si>
  <si>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</si>
  <si>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</si>
  <si>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</si>
  <si>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</si>
  <si>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</si>
  <si>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</si>
  <si>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Al 31 de enero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</si>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</sst>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8" t="s">
        <v>40</v>
      </c>
      <c r="H2" s="58"/>
    </row>
    <row r="3" spans="2:9" x14ac:dyDescent="0.3">
      <c r="G3" s="58"/>
      <c r="H3" s="58"/>
    </row>
    <row r="4" spans="2:9" x14ac:dyDescent="0.3">
      <c r="G4" s="58"/>
      <c r="H4" s="58"/>
    </row>
    <row r="5" spans="2:9" x14ac:dyDescent="0.3">
      <c r="G5" s="58"/>
      <c r="H5" s="58"/>
    </row>
    <row r="6" spans="2:9" x14ac:dyDescent="0.3">
      <c r="G6" s="58"/>
      <c r="H6" s="58"/>
    </row>
    <row r="8" spans="2:9" ht="18" x14ac:dyDescent="0.35">
      <c r="B8" s="59" t="s">
        <v>38</v>
      </c>
      <c r="C8" s="59"/>
      <c r="D8" s="59"/>
      <c r="E8" s="59"/>
      <c r="F8" s="59"/>
      <c r="G8" s="59"/>
      <c r="H8" s="59"/>
    </row>
    <row r="10" spans="2:9" x14ac:dyDescent="0.3">
      <c r="B10" s="39" t="s">
        <v>25</v>
      </c>
      <c r="C10" s="52" t="s">
        <v>28</v>
      </c>
      <c r="D10" s="53"/>
      <c r="E10" s="53"/>
      <c r="F10" s="53"/>
      <c r="G10" s="53"/>
      <c r="H10" s="54"/>
    </row>
    <row r="11" spans="2:9" x14ac:dyDescent="0.3">
      <c r="B11" s="40" t="s">
        <v>26</v>
      </c>
      <c r="C11" s="60" t="s">
        <v>0</v>
      </c>
      <c r="D11" s="61"/>
      <c r="E11" s="61"/>
      <c r="F11" s="61"/>
      <c r="G11" s="61"/>
      <c r="H11" s="62"/>
    </row>
    <row r="12" spans="2:9" x14ac:dyDescent="0.3">
      <c r="B12" s="41" t="s">
        <v>27</v>
      </c>
      <c r="C12" s="56" t="s">
        <v>22</v>
      </c>
      <c r="D12" s="57"/>
      <c r="E12" s="57"/>
      <c r="F12" s="57"/>
      <c r="G12" s="57"/>
      <c r="H12" s="63"/>
    </row>
    <row r="13" spans="2:9" x14ac:dyDescent="0.3">
      <c r="B13" s="42"/>
    </row>
    <row r="14" spans="2:9" x14ac:dyDescent="0.3">
      <c r="B14" s="39" t="s">
        <v>30</v>
      </c>
      <c r="C14" s="52" t="s">
        <v>29</v>
      </c>
      <c r="D14" s="53"/>
      <c r="E14" s="53"/>
      <c r="F14" s="53"/>
      <c r="G14" s="53"/>
      <c r="H14" s="54"/>
    </row>
    <row r="15" spans="2:9" x14ac:dyDescent="0.3">
      <c r="B15" s="40" t="s">
        <v>31</v>
      </c>
      <c r="C15" s="55" t="s">
        <v>0</v>
      </c>
      <c r="D15" s="55"/>
      <c r="E15" s="55"/>
      <c r="F15" s="55"/>
      <c r="G15" s="55"/>
      <c r="H15" s="55"/>
      <c r="I15" s="43"/>
    </row>
    <row r="16" spans="2:9" x14ac:dyDescent="0.3">
      <c r="B16" s="41" t="s">
        <v>32</v>
      </c>
      <c r="C16" s="56" t="s">
        <v>22</v>
      </c>
      <c r="D16" s="57"/>
      <c r="E16" s="57"/>
      <c r="F16" s="57"/>
      <c r="G16" s="57"/>
      <c r="H16" s="57"/>
      <c r="I16" s="43"/>
    </row>
    <row r="17" spans="2:2" x14ac:dyDescent="0.3">
      <c r="B17" s="42"/>
    </row>
    <row r="18" spans="2:2" x14ac:dyDescent="0.3">
      <c r="B18" s="35"/>
    </row>
    <row r="19" spans="2:2" x14ac:dyDescent="0.3">
      <c r="B19" s="34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8" t="s">
        <v>1</v>
      </c>
      <c r="G3" s="68"/>
      <c r="H3" s="68"/>
      <c r="I3" s="68"/>
      <c r="J3" s="68"/>
      <c r="K3" s="68"/>
      <c r="L3" s="68"/>
      <c r="M3" s="68"/>
      <c r="N3" s="19"/>
      <c r="O3" s="19"/>
      <c r="P3" s="19"/>
      <c r="Q3" s="20"/>
    </row>
    <row r="4" spans="2:17" ht="15.6" x14ac:dyDescent="0.3">
      <c r="B4" s="21"/>
      <c r="C4" s="21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21"/>
      <c r="P4" s="21"/>
      <c r="Q4" s="22"/>
    </row>
    <row r="5" spans="2:17" x14ac:dyDescent="0.3">
      <c r="B5" s="23"/>
      <c r="C5" s="23"/>
      <c r="E5" s="28"/>
      <c r="F5" s="69" t="s">
        <v>39</v>
      </c>
      <c r="G5" s="69"/>
      <c r="H5" s="69"/>
      <c r="I5" s="69"/>
      <c r="J5" s="69"/>
      <c r="K5" s="69"/>
      <c r="L5" s="69"/>
      <c r="M5" s="69"/>
      <c r="N5" s="23"/>
      <c r="O5" s="23"/>
      <c r="P5" s="23"/>
      <c r="Q5" s="24"/>
    </row>
    <row r="6" spans="2:17" x14ac:dyDescent="0.3">
      <c r="E6" s="29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4"/>
    </row>
    <row r="11" spans="2:17" ht="15" customHeight="1" x14ac:dyDescent="0.3">
      <c r="B11" s="73" t="s">
        <v>18</v>
      </c>
      <c r="C11" s="18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0"/>
    </row>
    <row r="12" spans="2:17" x14ac:dyDescent="0.3">
      <c r="B12" s="74"/>
      <c r="C12" s="18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0">
        <f>((O12/O11)-1)</f>
        <v>0.26030245970198318</v>
      </c>
    </row>
    <row r="13" spans="2:17" x14ac:dyDescent="0.3">
      <c r="B13" s="74"/>
      <c r="C13" s="18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0">
        <f>((O13/O12)-1)</f>
        <v>0.24273357733422984</v>
      </c>
    </row>
    <row r="14" spans="2:17" x14ac:dyDescent="0.3">
      <c r="B14" s="74"/>
      <c r="C14" s="18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0">
        <f>((O14/O13)-1)</f>
        <v>0.83869501728711571</v>
      </c>
    </row>
    <row r="15" spans="2:17" x14ac:dyDescent="0.3">
      <c r="B15" s="74"/>
      <c r="C15" s="18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0">
        <f>((O15/O14)-1)</f>
        <v>0.35295729179902957</v>
      </c>
    </row>
    <row r="16" spans="2:17" x14ac:dyDescent="0.3">
      <c r="B16" s="74"/>
      <c r="C16" s="18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0">
        <f>((O16/O15)-1)</f>
        <v>0.2874346828697032</v>
      </c>
    </row>
    <row r="17" spans="2:18" x14ac:dyDescent="0.3">
      <c r="B17" s="74"/>
      <c r="C17" s="18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0">
        <f>((O17/O16)-1)</f>
        <v>5.5948855785168172E-2</v>
      </c>
    </row>
    <row r="18" spans="2:18" x14ac:dyDescent="0.3">
      <c r="B18" s="74"/>
      <c r="C18" s="18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30">
        <f>((O18/O17)-1)</f>
        <v>7.058240689618156E-2</v>
      </c>
    </row>
    <row r="19" spans="2:18" x14ac:dyDescent="0.3">
      <c r="B19" s="74"/>
      <c r="C19" s="44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>
        <f>2490724562.9</f>
        <v>2490724562.9000001</v>
      </c>
      <c r="M19" s="6">
        <v>2479332987.5</v>
      </c>
      <c r="N19" s="6">
        <v>2475908200.7199998</v>
      </c>
      <c r="O19" s="6">
        <v>2517219136.2199998</v>
      </c>
      <c r="P19" s="30">
        <f>((O19/O18)-1)</f>
        <v>5.2840236951869013E-2</v>
      </c>
    </row>
    <row r="20" spans="2:18" x14ac:dyDescent="0.3">
      <c r="B20" s="74"/>
      <c r="C20" s="48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30">
        <f>((O20/O19)-1)</f>
        <v>5.1090701262156646E-2</v>
      </c>
    </row>
    <row r="21" spans="2:18" x14ac:dyDescent="0.3">
      <c r="B21" s="75"/>
      <c r="C21" s="49">
        <v>2019</v>
      </c>
      <c r="D21" s="6">
        <v>2693381395.3200002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0">
        <f>(D21/D20)-1</f>
        <v>4.043216084030421E-2</v>
      </c>
    </row>
    <row r="22" spans="2:18" x14ac:dyDescent="0.3">
      <c r="B22" s="14" t="s">
        <v>20</v>
      </c>
      <c r="C22" s="46"/>
      <c r="D22" s="17"/>
      <c r="E22" s="17"/>
      <c r="F22" s="17"/>
      <c r="G22" s="17"/>
      <c r="H22" s="17"/>
      <c r="I22" s="9"/>
      <c r="J22" s="9"/>
      <c r="K22" s="9"/>
      <c r="L22" s="9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8" customHeight="1" x14ac:dyDescent="0.3">
      <c r="B24" s="65" t="s">
        <v>34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18" x14ac:dyDescent="0.3">
      <c r="B25" s="51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6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21"/>
      <c r="P3" s="21"/>
    </row>
    <row r="4" spans="2:16" ht="15.6" x14ac:dyDescent="0.3">
      <c r="B4" s="21"/>
      <c r="C4" s="21"/>
      <c r="D4" s="21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8"/>
      <c r="P4" s="28"/>
    </row>
    <row r="5" spans="2:16" ht="14.4" customHeight="1" x14ac:dyDescent="0.3">
      <c r="B5" s="23"/>
      <c r="C5" s="23"/>
      <c r="D5" s="23"/>
      <c r="F5" s="69" t="s">
        <v>39</v>
      </c>
      <c r="G5" s="69"/>
      <c r="H5" s="69"/>
      <c r="I5" s="69"/>
      <c r="J5" s="69"/>
      <c r="K5" s="69"/>
      <c r="L5" s="69"/>
      <c r="M5" s="69"/>
      <c r="N5" s="69"/>
      <c r="O5" s="28"/>
      <c r="P5" s="28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9"/>
      <c r="P6" s="29"/>
    </row>
    <row r="7" spans="2:16" x14ac:dyDescent="0.3">
      <c r="D7" s="71" t="s">
        <v>3</v>
      </c>
      <c r="E7" s="71"/>
      <c r="F7" s="25"/>
      <c r="G7" s="26"/>
      <c r="H7" s="26"/>
      <c r="I7" s="26"/>
      <c r="J7" s="26"/>
      <c r="K7" s="26"/>
      <c r="L7" s="26"/>
    </row>
    <row r="9" spans="2:16" ht="15" customHeight="1" x14ac:dyDescent="0.3">
      <c r="B9" s="2"/>
      <c r="C9" s="2"/>
      <c r="D9" s="77" t="s">
        <v>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3" t="s">
        <v>18</v>
      </c>
      <c r="C11" s="18">
        <v>2009</v>
      </c>
      <c r="D11" s="33"/>
      <c r="E11" s="33">
        <v>399596816.44999999</v>
      </c>
      <c r="F11" s="33">
        <v>-8636114.4200000167</v>
      </c>
      <c r="G11" s="33">
        <v>1118788.9100000262</v>
      </c>
      <c r="H11" s="33">
        <v>-764364.12999999523</v>
      </c>
      <c r="I11" s="33">
        <v>-60352.709999978542</v>
      </c>
      <c r="J11" s="33">
        <v>310693.47999995947</v>
      </c>
      <c r="K11" s="33">
        <v>-3315698.469999969</v>
      </c>
      <c r="L11" s="33">
        <v>9114343.6200000048</v>
      </c>
      <c r="M11" s="33">
        <v>3126776.469999969</v>
      </c>
      <c r="N11" s="33">
        <v>-1049595.8299999833</v>
      </c>
      <c r="O11" s="33">
        <v>4614016.5500000119</v>
      </c>
    </row>
    <row r="12" spans="2:16" x14ac:dyDescent="0.3">
      <c r="B12" s="74"/>
      <c r="C12" s="18">
        <v>2010</v>
      </c>
      <c r="D12" s="33">
        <v>19456586.74000001</v>
      </c>
      <c r="E12" s="33">
        <v>10433080.849999964</v>
      </c>
      <c r="F12" s="33">
        <v>6273991.1700000167</v>
      </c>
      <c r="G12" s="33">
        <v>4931590.6100000143</v>
      </c>
      <c r="H12" s="33">
        <v>7978819.8199999928</v>
      </c>
      <c r="I12" s="33">
        <v>5356499.8000000119</v>
      </c>
      <c r="J12" s="33">
        <v>4377180.3799999952</v>
      </c>
      <c r="K12" s="33">
        <v>3428142.6099999547</v>
      </c>
      <c r="L12" s="33">
        <v>3292475.5200000405</v>
      </c>
      <c r="M12" s="33">
        <v>4355980.719999969</v>
      </c>
      <c r="N12" s="33">
        <v>2280555.3500000238</v>
      </c>
      <c r="O12" s="33">
        <v>3640214.8399999738</v>
      </c>
    </row>
    <row r="13" spans="2:16" x14ac:dyDescent="0.3">
      <c r="B13" s="74"/>
      <c r="C13" s="18">
        <v>2011</v>
      </c>
      <c r="D13" s="33">
        <v>23726323.710000038</v>
      </c>
      <c r="E13" s="33">
        <v>622932.82999998331</v>
      </c>
      <c r="F13" s="33">
        <v>-143515.09000003338</v>
      </c>
      <c r="G13" s="33">
        <v>13391079.860000014</v>
      </c>
      <c r="H13" s="33">
        <v>15722192.790000021</v>
      </c>
      <c r="I13" s="33">
        <v>3390882.1299999952</v>
      </c>
      <c r="J13" s="33">
        <v>4855286.1800000072</v>
      </c>
      <c r="K13" s="33">
        <v>6179580.6000000238</v>
      </c>
      <c r="L13" s="33">
        <v>6349611.6399999857</v>
      </c>
      <c r="M13" s="33">
        <v>7469351.0599999428</v>
      </c>
      <c r="N13" s="33">
        <v>9786449.0900000334</v>
      </c>
      <c r="O13" s="33">
        <v>-1593138.4500000477</v>
      </c>
    </row>
    <row r="14" spans="2:16" x14ac:dyDescent="0.3">
      <c r="B14" s="74"/>
      <c r="C14" s="18">
        <v>2012</v>
      </c>
      <c r="D14" s="33">
        <v>18561779.210000038</v>
      </c>
      <c r="E14" s="33">
        <v>12268661.180000067</v>
      </c>
      <c r="F14" s="33">
        <v>7400314.1200000048</v>
      </c>
      <c r="G14" s="33">
        <v>12701548.029999971</v>
      </c>
      <c r="H14" s="33">
        <v>13470082.329999924</v>
      </c>
      <c r="I14" s="33">
        <v>786106.21000003815</v>
      </c>
      <c r="J14" s="33">
        <v>-1019713.4700000286</v>
      </c>
      <c r="K14" s="33">
        <v>-2991113.9699999094</v>
      </c>
      <c r="L14" s="33">
        <v>-1329116.9400000572</v>
      </c>
      <c r="M14" s="33">
        <v>432485897.35000002</v>
      </c>
      <c r="N14" s="33">
        <v>-847072.25</v>
      </c>
      <c r="O14" s="33">
        <v>16842949.75999999</v>
      </c>
    </row>
    <row r="15" spans="2:16" x14ac:dyDescent="0.3">
      <c r="B15" s="74"/>
      <c r="C15" s="18">
        <v>2013</v>
      </c>
      <c r="D15" s="33">
        <v>268284229.62999988</v>
      </c>
      <c r="E15" s="33">
        <v>15617788.870000124</v>
      </c>
      <c r="F15" s="33">
        <v>-14576614.380000114</v>
      </c>
      <c r="G15" s="33">
        <v>18703523.75999999</v>
      </c>
      <c r="H15" s="33">
        <v>-466903.72999978065</v>
      </c>
      <c r="I15" s="33">
        <v>16303924.179999828</v>
      </c>
      <c r="J15" s="33">
        <v>8404356.870000124</v>
      </c>
      <c r="K15" s="33">
        <v>7533453.4199998379</v>
      </c>
      <c r="L15" s="33">
        <v>10313262.5</v>
      </c>
      <c r="M15" s="33">
        <v>9858375.7100000381</v>
      </c>
      <c r="N15" s="33">
        <v>3815415.9100000858</v>
      </c>
      <c r="O15" s="33">
        <v>32087366.119999886</v>
      </c>
    </row>
    <row r="16" spans="2:16" x14ac:dyDescent="0.3">
      <c r="B16" s="74"/>
      <c r="C16" s="18">
        <v>2014</v>
      </c>
      <c r="D16" s="33">
        <v>335264477.01999998</v>
      </c>
      <c r="E16" s="33">
        <v>9309304.3000001907</v>
      </c>
      <c r="F16" s="33">
        <v>-13839445.470000029</v>
      </c>
      <c r="G16" s="33">
        <v>10076360.879999876</v>
      </c>
      <c r="H16" s="33">
        <v>12474914.080000162</v>
      </c>
      <c r="I16" s="33">
        <v>-3028189.4600000381</v>
      </c>
      <c r="J16" s="33">
        <v>17182577.329999924</v>
      </c>
      <c r="K16" s="33">
        <v>14450330.150000095</v>
      </c>
      <c r="L16" s="33">
        <v>15447541.399999857</v>
      </c>
      <c r="M16" s="33">
        <v>-43543694.849999905</v>
      </c>
      <c r="N16" s="33">
        <v>42471805.400000095</v>
      </c>
      <c r="O16" s="33">
        <v>17059053.919999838</v>
      </c>
    </row>
    <row r="17" spans="2:17" x14ac:dyDescent="0.3">
      <c r="B17" s="74"/>
      <c r="C17" s="18">
        <v>2015</v>
      </c>
      <c r="D17" s="33">
        <v>329793867.1400001</v>
      </c>
      <c r="E17" s="33">
        <v>-3724952.3099999428</v>
      </c>
      <c r="F17" s="33">
        <v>-37971628.660000324</v>
      </c>
      <c r="G17" s="33">
        <v>-21220494.109999895</v>
      </c>
      <c r="H17" s="33">
        <v>4073396.6300001144</v>
      </c>
      <c r="I17" s="33">
        <v>-58243073.279999971</v>
      </c>
      <c r="J17" s="33">
        <v>-29081954.74000001</v>
      </c>
      <c r="K17" s="33">
        <v>-26248437.220000029</v>
      </c>
      <c r="L17" s="33">
        <v>-25294772.220000029</v>
      </c>
      <c r="M17" s="33">
        <v>-40213769.389999866</v>
      </c>
      <c r="N17" s="33">
        <v>-29926026.050000191</v>
      </c>
      <c r="O17" s="33">
        <v>-9574378.7599999905</v>
      </c>
      <c r="P17" s="27"/>
    </row>
    <row r="18" spans="2:17" x14ac:dyDescent="0.3">
      <c r="B18" s="74"/>
      <c r="C18" s="18">
        <v>2016</v>
      </c>
      <c r="D18" s="33">
        <v>4882524.5900001526</v>
      </c>
      <c r="E18" s="33">
        <v>-3599274.2799999714</v>
      </c>
      <c r="F18" s="33">
        <v>35185020.839999914</v>
      </c>
      <c r="G18" s="33">
        <v>21887152.529999971</v>
      </c>
      <c r="H18" s="33">
        <v>31949939.950000048</v>
      </c>
      <c r="I18" s="33">
        <v>-17122250.969999935</v>
      </c>
      <c r="J18" s="33">
        <v>3264504.5499998964</v>
      </c>
      <c r="K18" s="33">
        <v>16869532.91</v>
      </c>
      <c r="L18" s="33">
        <v>31202288.939999998</v>
      </c>
      <c r="M18" s="33">
        <v>31048943.910000004</v>
      </c>
      <c r="N18" s="33">
        <f>137695704.58-96941091.78</f>
        <v>40754612.800000012</v>
      </c>
      <c r="O18" s="33">
        <f>134889929.58-137695704.58</f>
        <v>-2805775</v>
      </c>
    </row>
    <row r="19" spans="2:17" x14ac:dyDescent="0.3">
      <c r="B19" s="74"/>
      <c r="C19" s="44">
        <v>2017</v>
      </c>
      <c r="D19" s="33">
        <v>61779444.5</v>
      </c>
      <c r="E19" s="33" t="s">
        <v>37</v>
      </c>
      <c r="F19" s="33">
        <f>99820941.2-D19</f>
        <v>38041496.700000003</v>
      </c>
      <c r="G19" s="33">
        <v>26100838.190000057</v>
      </c>
      <c r="H19" s="33">
        <f>145839967.16-120934665.78</f>
        <v>24905301.379999995</v>
      </c>
      <c r="I19" s="33">
        <f>107376978.24-145839967.16</f>
        <v>-38462988.920000002</v>
      </c>
      <c r="J19" s="33">
        <f>113988097.95-107376978.24</f>
        <v>6611119.7100000083</v>
      </c>
      <c r="K19" s="33">
        <f>2194299356.16-2193093856.66</f>
        <v>1205499.5</v>
      </c>
      <c r="L19" s="33">
        <f>99038822.38-114386905.01</f>
        <v>-15348082.63000001</v>
      </c>
      <c r="M19" s="33">
        <f>87647246.98-99038822.38</f>
        <v>-11391575.399999991</v>
      </c>
      <c r="N19" s="33">
        <v>-3424786.7800002098</v>
      </c>
      <c r="O19" s="33">
        <f>101048841.49-82222460.2</f>
        <v>18826381.289999992</v>
      </c>
    </row>
    <row r="20" spans="2:17" x14ac:dyDescent="0.3">
      <c r="B20" s="74"/>
      <c r="C20" s="50">
        <v>2018</v>
      </c>
      <c r="D20" s="33">
        <v>71494954.609999657</v>
      </c>
      <c r="E20" s="33">
        <v>20164884.110000134</v>
      </c>
      <c r="F20" s="33">
        <v>-6082993.1300001144</v>
      </c>
      <c r="G20" s="33">
        <v>40776375.039999962</v>
      </c>
      <c r="H20" s="33">
        <v>1908236.3299999237</v>
      </c>
      <c r="I20" s="33">
        <v>-38698182.009999998</v>
      </c>
      <c r="J20" s="33">
        <v>-4716635.3619204247</v>
      </c>
      <c r="K20" s="33">
        <v>8812174.0399999991</v>
      </c>
      <c r="L20" s="33">
        <v>11285932.684479509</v>
      </c>
      <c r="M20" s="33">
        <v>-857024.7019204204</v>
      </c>
      <c r="N20" s="33">
        <v>-31725058.002920456</v>
      </c>
      <c r="O20" s="33">
        <v>10822776.369999999</v>
      </c>
    </row>
    <row r="21" spans="2:17" x14ac:dyDescent="0.3">
      <c r="B21" s="75"/>
      <c r="C21" s="48">
        <v>2019</v>
      </c>
      <c r="D21" s="33">
        <v>47847469.899679579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2:17" x14ac:dyDescent="0.3">
      <c r="B22" s="11" t="s">
        <v>19</v>
      </c>
      <c r="C22" s="8"/>
      <c r="D22" s="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7" s="2" customFormat="1" ht="93.75" customHeight="1" x14ac:dyDescent="0.3">
      <c r="B23" s="65" t="s">
        <v>34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8" t="s">
        <v>1</v>
      </c>
      <c r="G3" s="68"/>
      <c r="H3" s="68"/>
      <c r="I3" s="68"/>
      <c r="J3" s="68"/>
      <c r="K3" s="68"/>
      <c r="L3" s="68"/>
      <c r="M3" s="68"/>
      <c r="N3" s="19"/>
      <c r="O3" s="19"/>
      <c r="P3" s="19"/>
      <c r="Q3" s="20"/>
    </row>
    <row r="4" spans="2:17" ht="15.6" x14ac:dyDescent="0.3">
      <c r="B4" s="21"/>
      <c r="C4" s="21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21"/>
      <c r="P4" s="21"/>
      <c r="Q4" s="37"/>
    </row>
    <row r="5" spans="2:17" x14ac:dyDescent="0.3">
      <c r="B5" s="23"/>
      <c r="C5" s="23"/>
      <c r="E5" s="28"/>
      <c r="F5" s="69" t="s">
        <v>39</v>
      </c>
      <c r="G5" s="69"/>
      <c r="H5" s="69"/>
      <c r="I5" s="69"/>
      <c r="J5" s="69"/>
      <c r="K5" s="69"/>
      <c r="L5" s="69"/>
      <c r="M5" s="69"/>
      <c r="N5" s="23"/>
      <c r="O5" s="23"/>
      <c r="P5" s="23"/>
      <c r="Q5" s="24"/>
    </row>
    <row r="6" spans="2:17" x14ac:dyDescent="0.3">
      <c r="E6" s="29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8"/>
      <c r="G7" s="38"/>
      <c r="H7" s="38"/>
      <c r="I7" s="38"/>
      <c r="J7" s="38"/>
      <c r="K7" s="3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4"/>
    </row>
    <row r="11" spans="2:17" x14ac:dyDescent="0.3">
      <c r="B11" s="80" t="s">
        <v>18</v>
      </c>
      <c r="C11" s="36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0"/>
    </row>
    <row r="12" spans="2:17" x14ac:dyDescent="0.3">
      <c r="B12" s="81"/>
      <c r="C12" s="44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>
        <f>104371757.93</f>
        <v>104371757.93000001</v>
      </c>
      <c r="M12" s="6">
        <f>105251930.6</f>
        <v>105251930.59999999</v>
      </c>
      <c r="N12" s="6">
        <v>106038689.95999999</v>
      </c>
      <c r="O12" s="6">
        <f>107916485.74</f>
        <v>107916485.73999999</v>
      </c>
      <c r="P12" s="30">
        <f>O12/O11-1</f>
        <v>0.6183797847421566</v>
      </c>
    </row>
    <row r="13" spans="2:17" x14ac:dyDescent="0.3">
      <c r="B13" s="81"/>
      <c r="C13" s="48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30">
        <f>+O13/O12-1</f>
        <v>0.49911840828259368</v>
      </c>
    </row>
    <row r="14" spans="2:17" x14ac:dyDescent="0.3">
      <c r="B14" s="82"/>
      <c r="C14" s="49">
        <v>2019</v>
      </c>
      <c r="D14" s="6">
        <v>200886947.19999999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30">
        <f>+D14/D13-1</f>
        <v>0.42574885979067822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7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5" t="s">
        <v>35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P2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68" t="s">
        <v>1</v>
      </c>
      <c r="G3" s="68"/>
      <c r="H3" s="68"/>
      <c r="I3" s="68"/>
      <c r="J3" s="68"/>
      <c r="K3" s="68"/>
      <c r="L3" s="68"/>
      <c r="M3" s="68"/>
      <c r="N3" s="19"/>
      <c r="O3" s="19"/>
    </row>
    <row r="4" spans="2:15" ht="15.6" x14ac:dyDescent="0.3">
      <c r="B4" s="21"/>
      <c r="C4" s="21"/>
      <c r="E4" s="28"/>
      <c r="F4" s="76" t="s">
        <v>36</v>
      </c>
      <c r="G4" s="69"/>
      <c r="H4" s="69"/>
      <c r="I4" s="69"/>
      <c r="J4" s="69"/>
      <c r="K4" s="69"/>
      <c r="L4" s="69"/>
      <c r="M4" s="69"/>
      <c r="N4" s="21"/>
      <c r="O4" s="21"/>
    </row>
    <row r="5" spans="2:15" x14ac:dyDescent="0.3">
      <c r="B5" s="23"/>
      <c r="C5" s="23"/>
      <c r="E5" s="28"/>
      <c r="F5" s="69" t="s">
        <v>39</v>
      </c>
      <c r="G5" s="69"/>
      <c r="H5" s="69"/>
      <c r="I5" s="69"/>
      <c r="J5" s="69"/>
      <c r="K5" s="69"/>
      <c r="L5" s="69"/>
      <c r="M5" s="69"/>
      <c r="N5" s="23"/>
      <c r="O5" s="23"/>
    </row>
    <row r="6" spans="2:15" x14ac:dyDescent="0.3">
      <c r="E6" s="29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38"/>
      <c r="G7" s="38"/>
      <c r="H7" s="38"/>
      <c r="I7" s="38"/>
      <c r="J7" s="38"/>
      <c r="K7" s="38"/>
    </row>
    <row r="9" spans="2:15" ht="15" customHeight="1" x14ac:dyDescent="0.3">
      <c r="B9" s="2"/>
      <c r="C9" s="2"/>
      <c r="D9" s="83" t="s">
        <v>4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0" t="s">
        <v>18</v>
      </c>
      <c r="C11" s="36">
        <v>2016</v>
      </c>
      <c r="D11" s="5"/>
      <c r="E11" s="5"/>
      <c r="F11" s="5"/>
      <c r="G11" s="5"/>
      <c r="H11" s="31"/>
      <c r="I11" s="31"/>
      <c r="J11" s="32"/>
      <c r="K11" s="5"/>
      <c r="L11" s="5"/>
      <c r="M11" s="5">
        <v>304967.01</v>
      </c>
      <c r="N11" s="5">
        <f>25424419.88-M11</f>
        <v>25119452.869999997</v>
      </c>
      <c r="O11" s="5">
        <f>26288978.84-25424419.88</f>
        <v>864558.96000000089</v>
      </c>
    </row>
    <row r="12" spans="2:15" ht="15" customHeight="1" x14ac:dyDescent="0.3">
      <c r="B12" s="81"/>
      <c r="C12" s="45">
        <v>2017</v>
      </c>
      <c r="D12" s="5">
        <v>27113930.800000001</v>
      </c>
      <c r="E12" s="5">
        <v>0</v>
      </c>
      <c r="F12" s="5">
        <f>30003425.29-D12</f>
        <v>2889494.4899999984</v>
      </c>
      <c r="G12" s="5">
        <v>1140738.6099999994</v>
      </c>
      <c r="H12" s="5">
        <f>32798873.98-31115574.5</f>
        <v>1683299.4800000004</v>
      </c>
      <c r="I12" s="5">
        <f>34461507.94-32798873.98</f>
        <v>1662633.9599999972</v>
      </c>
      <c r="J12" s="5">
        <f>35685346.98-34461507.94</f>
        <v>1223839.0399999991</v>
      </c>
      <c r="K12" s="5">
        <f>36950268.43-35685346.98</f>
        <v>1264921.450000003</v>
      </c>
      <c r="L12" s="5">
        <f>37689952.61-36950268.43</f>
        <v>739684.1799999997</v>
      </c>
      <c r="M12" s="5">
        <f>38570125.28-37689952.61</f>
        <v>880172.67000000179</v>
      </c>
      <c r="N12" s="5">
        <f>39356884.64-38570125.28</f>
        <v>786759.3599999994</v>
      </c>
      <c r="O12" s="5">
        <f>40377830.75-39356884.64</f>
        <v>1020946.1099999994</v>
      </c>
    </row>
    <row r="13" spans="2:15" ht="15" customHeight="1" x14ac:dyDescent="0.3">
      <c r="B13" s="81"/>
      <c r="C13" s="50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2"/>
      <c r="C14" s="48">
        <v>2019</v>
      </c>
      <c r="D14" s="5">
        <v>39107356.860949993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5" x14ac:dyDescent="0.3">
      <c r="B15" s="11" t="s">
        <v>19</v>
      </c>
      <c r="C15" s="8"/>
      <c r="D15" s="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66" customHeight="1" x14ac:dyDescent="0.3">
      <c r="B16" s="65" t="s">
        <v>35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2:16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6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6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  <row r="20" spans="2:16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2019-04-02T21:59:17Z</dcterms:modified>
</cp:coreProperties>
</file>