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SEDE\Riesgos\PEM\Mayo 2018\"/>
    </mc:Choice>
  </mc:AlternateContent>
  <bookViews>
    <workbookView showSheetTabs="0" xWindow="0" yWindow="0" windowWidth="23040" windowHeight="9120"/>
  </bookViews>
  <sheets>
    <sheet name="Indice" sheetId="1" r:id="rId1"/>
    <sheet name="PFLSFE" sheetId="2" r:id="rId2"/>
    <sheet name="Aportes-FLSFE" sheetId="10" r:id="rId3"/>
    <sheet name="PFLSFP" sheetId="4" r:id="rId4"/>
    <sheet name="Aportes-FLSFP" sheetId="8" r:id="rId5"/>
    <sheet name="FLSFP" sheetId="6" r:id="rId6"/>
    <sheet name="Aportes FLSFP" sheetId="11" r:id="rId7"/>
    <sheet name="FLSFPS" sheetId="12" r:id="rId8"/>
    <sheet name="Aportes FLSFPS" sheetId="13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3" l="1"/>
  <c r="P12" i="12"/>
  <c r="O12" i="12"/>
  <c r="O19" i="11"/>
  <c r="P19" i="6"/>
  <c r="N12" i="13"/>
  <c r="L12" i="13"/>
  <c r="M12" i="13"/>
  <c r="M12" i="12"/>
  <c r="M19" i="11"/>
  <c r="L12" i="12"/>
  <c r="L19" i="11"/>
  <c r="L19" i="6"/>
  <c r="K12" i="13"/>
  <c r="K12" i="12"/>
  <c r="K19" i="11"/>
  <c r="J12" i="13"/>
  <c r="J19" i="11"/>
  <c r="I12" i="13"/>
  <c r="I19" i="11"/>
  <c r="I19" i="6"/>
  <c r="H12" i="13"/>
  <c r="H19" i="11"/>
  <c r="F12" i="13"/>
  <c r="F19" i="11"/>
  <c r="P18" i="6"/>
  <c r="O11" i="13"/>
  <c r="O18" i="11"/>
  <c r="N11" i="13"/>
  <c r="N18" i="11"/>
  <c r="P13" i="6"/>
  <c r="P14" i="6"/>
  <c r="P15" i="6"/>
  <c r="P16" i="6"/>
  <c r="P17" i="6"/>
  <c r="P12" i="6"/>
  <c r="M18" i="6"/>
  <c r="M11" i="8"/>
  <c r="M18" i="11"/>
  <c r="L18" i="6"/>
  <c r="L11" i="8"/>
  <c r="L18" i="10"/>
  <c r="L18" i="11"/>
  <c r="K11" i="8"/>
  <c r="K18" i="6"/>
  <c r="K18" i="10"/>
  <c r="K18" i="11"/>
</calcChain>
</file>

<file path=xl/sharedStrings.xml><?xml version="1.0" encoding="utf-8"?>
<sst xmlns="http://schemas.openxmlformats.org/spreadsheetml/2006/main" count="195" uniqueCount="50">
  <si>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</si>
  <si>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</si>
  <si>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</si>
  <si>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</si>
  <si>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</si>
  <si>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</si>
  <si>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</si>
  <si>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</si>
  <si>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</si>
  <si>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</si>
  <si>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</si>
  <si>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</si>
  <si>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</si>
  <si>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</si>
  <si>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</si>
  <si>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</si>
  <si>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</si>
  <si>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</si>
  <si>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</si>
  <si>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</si>
  <si>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</si>
  <si>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</si>
  <si>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</si>
  <si>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 LOS APORTES DEL FONDO DE LIQUIDEZ DEL SECTOR FINANCIERO PRIVADO</t>
  </si>
  <si>
    <t>EVOLUCIÓN HISTÓRICA DEL PATRIMONIO DEL FONDO DE LIQUIDEZ DEL SECTOR FINANCIERO ECUATORIANO Y FONDO DE LIQUIDEZ DEL SECTOR FINANCIERO PRIVADO (CONSOLIDADO)</t>
  </si>
  <si>
    <t>EVOLUCIÓN HISTÓRICA DE LOS APORTES DEL FONDO DE LIQUIDEZ DEL SECTOR FINANCIERO ECUATORIANO</t>
  </si>
  <si>
    <t>Aportes</t>
  </si>
  <si>
    <t>EVOLUCIÓN HISTÓRICA DE LOS APORTES AL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</si>
  <si>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</si>
  <si>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</si>
  <si>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</si>
  <si>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</si>
  <si>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5.1.2.</t>
  </si>
  <si>
    <t>SECTOR FINANCIERO PRIVADO</t>
  </si>
  <si>
    <t>Al 31 de agosto de 2016</t>
  </si>
  <si>
    <t>Al 30 de septiembre de 2016</t>
  </si>
  <si>
    <t xml:space="preserve"> 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</si>
  <si>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</si>
  <si>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</si>
  <si>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</si>
  <si>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</si>
  <si>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</si>
  <si>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</si>
  <si>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</si>
  <si>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</si>
  <si>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</si>
  <si>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</si>
  <si>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</si>
  <si>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2018)</t>
    </r>
  </si>
  <si>
    <t>Al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</si>
</sst>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7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3" fontId="2" fillId="2" borderId="1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1" fillId="2" borderId="1" xfId="1" applyNumberFormat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139203</xdr:colOff>
      <xdr:row>4</xdr:row>
      <xdr:rowOff>101863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824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70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1" t="s">
        <v>48</v>
      </c>
      <c r="H2" s="61"/>
    </row>
    <row r="3" spans="2:9" x14ac:dyDescent="0.3">
      <c r="G3" s="61"/>
      <c r="H3" s="61"/>
    </row>
    <row r="4" spans="2:9" x14ac:dyDescent="0.3">
      <c r="G4" s="61"/>
      <c r="H4" s="61"/>
    </row>
    <row r="5" spans="2:9" x14ac:dyDescent="0.3">
      <c r="G5" s="61"/>
      <c r="H5" s="61"/>
    </row>
    <row r="6" spans="2:9" x14ac:dyDescent="0.3">
      <c r="G6" s="61"/>
      <c r="H6" s="61"/>
    </row>
    <row r="8" spans="2:9" ht="18" x14ac:dyDescent="0.35">
      <c r="B8" s="62" t="s">
        <v>47</v>
      </c>
      <c r="C8" s="62"/>
      <c r="D8" s="62"/>
      <c r="E8" s="62"/>
      <c r="F8" s="62"/>
      <c r="G8" s="62"/>
      <c r="H8" s="62"/>
    </row>
    <row r="10" spans="2:9" x14ac:dyDescent="0.3">
      <c r="B10" s="45" t="s">
        <v>30</v>
      </c>
      <c r="C10" s="55" t="s">
        <v>33</v>
      </c>
      <c r="D10" s="56"/>
      <c r="E10" s="56"/>
      <c r="F10" s="56"/>
      <c r="G10" s="56"/>
      <c r="H10" s="57"/>
    </row>
    <row r="11" spans="2:9" x14ac:dyDescent="0.3">
      <c r="B11" s="46" t="s">
        <v>31</v>
      </c>
      <c r="C11" s="63" t="s">
        <v>0</v>
      </c>
      <c r="D11" s="64"/>
      <c r="E11" s="64"/>
      <c r="F11" s="64"/>
      <c r="G11" s="64"/>
      <c r="H11" s="65"/>
    </row>
    <row r="12" spans="2:9" x14ac:dyDescent="0.3">
      <c r="B12" s="47" t="s">
        <v>32</v>
      </c>
      <c r="C12" s="59" t="s">
        <v>26</v>
      </c>
      <c r="D12" s="60"/>
      <c r="E12" s="60"/>
      <c r="F12" s="60"/>
      <c r="G12" s="60"/>
      <c r="H12" s="66"/>
    </row>
    <row r="13" spans="2:9" x14ac:dyDescent="0.3">
      <c r="B13" s="48"/>
    </row>
    <row r="14" spans="2:9" x14ac:dyDescent="0.3">
      <c r="B14" s="45" t="s">
        <v>38</v>
      </c>
      <c r="C14" s="55" t="s">
        <v>37</v>
      </c>
      <c r="D14" s="56"/>
      <c r="E14" s="56"/>
      <c r="F14" s="56"/>
      <c r="G14" s="56"/>
      <c r="H14" s="57"/>
    </row>
    <row r="15" spans="2:9" x14ac:dyDescent="0.3">
      <c r="B15" s="46" t="s">
        <v>39</v>
      </c>
      <c r="C15" s="58" t="s">
        <v>0</v>
      </c>
      <c r="D15" s="58"/>
      <c r="E15" s="58"/>
      <c r="F15" s="58"/>
      <c r="G15" s="58"/>
      <c r="H15" s="58"/>
      <c r="I15" s="49"/>
    </row>
    <row r="16" spans="2:9" x14ac:dyDescent="0.3">
      <c r="B16" s="47" t="s">
        <v>40</v>
      </c>
      <c r="C16" s="59" t="s">
        <v>26</v>
      </c>
      <c r="D16" s="60"/>
      <c r="E16" s="60"/>
      <c r="F16" s="60"/>
      <c r="G16" s="60"/>
      <c r="H16" s="60"/>
      <c r="I16" s="49"/>
    </row>
    <row r="17" spans="2:2" x14ac:dyDescent="0.3">
      <c r="B17" s="48"/>
    </row>
    <row r="18" spans="2:2" x14ac:dyDescent="0.3">
      <c r="B18" s="41"/>
    </row>
    <row r="19" spans="2:2" x14ac:dyDescent="0.3">
      <c r="B19" s="40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0"/>
      <c r="Q3" s="21"/>
    </row>
    <row r="4" spans="2:17" ht="15.6" x14ac:dyDescent="0.3">
      <c r="B4" s="22"/>
      <c r="C4" s="22"/>
      <c r="E4" s="32"/>
      <c r="F4" s="73" t="s">
        <v>22</v>
      </c>
      <c r="G4" s="73"/>
      <c r="H4" s="73"/>
      <c r="I4" s="73"/>
      <c r="J4" s="73"/>
      <c r="K4" s="73"/>
      <c r="L4" s="73"/>
      <c r="M4" s="73"/>
      <c r="N4" s="22"/>
      <c r="O4" s="22"/>
      <c r="P4" s="22"/>
      <c r="Q4" s="23"/>
    </row>
    <row r="5" spans="2:17" x14ac:dyDescent="0.3">
      <c r="B5" s="24"/>
      <c r="C5" s="24"/>
      <c r="E5" s="32"/>
      <c r="F5" s="73" t="s">
        <v>35</v>
      </c>
      <c r="G5" s="73"/>
      <c r="H5" s="73"/>
      <c r="I5" s="73"/>
      <c r="J5" s="73"/>
      <c r="K5" s="73"/>
      <c r="L5" s="73"/>
      <c r="M5" s="73"/>
      <c r="N5" s="24"/>
      <c r="O5" s="24"/>
      <c r="P5" s="24"/>
      <c r="Q5" s="25"/>
    </row>
    <row r="6" spans="2:17" x14ac:dyDescent="0.3">
      <c r="E6" s="33"/>
      <c r="F6" s="74" t="s">
        <v>3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4</v>
      </c>
      <c r="E7" s="75"/>
      <c r="F7" s="27"/>
      <c r="G7" s="27"/>
      <c r="H7" s="27"/>
      <c r="I7" s="27"/>
      <c r="J7" s="27"/>
      <c r="K7" s="27"/>
    </row>
    <row r="9" spans="2:17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67"/>
    </row>
    <row r="11" spans="2:17" x14ac:dyDescent="0.3">
      <c r="B11" s="68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4"/>
    </row>
    <row r="12" spans="2:17" x14ac:dyDescent="0.3">
      <c r="B12" s="68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5">
        <v>0.26030245970198318</v>
      </c>
    </row>
    <row r="13" spans="2:17" x14ac:dyDescent="0.3">
      <c r="B13" s="68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5">
        <v>0.24273357733422984</v>
      </c>
    </row>
    <row r="14" spans="2:17" x14ac:dyDescent="0.3">
      <c r="B14" s="68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5">
        <v>0.83869501728711571</v>
      </c>
    </row>
    <row r="15" spans="2:17" x14ac:dyDescent="0.3">
      <c r="B15" s="68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5">
        <v>0.35295729179902957</v>
      </c>
    </row>
    <row r="16" spans="2:17" x14ac:dyDescent="0.3">
      <c r="B16" s="68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5">
        <v>0.2874346828697032</v>
      </c>
    </row>
    <row r="17" spans="2:18" x14ac:dyDescent="0.3">
      <c r="B17" s="68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5">
        <v>5.5948855785168172E-2</v>
      </c>
      <c r="Q17" s="28"/>
    </row>
    <row r="18" spans="2:18" x14ac:dyDescent="0.3">
      <c r="B18" s="68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5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69" t="s">
        <v>28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6"/>
      <c r="E30" s="36"/>
      <c r="F30" s="36"/>
      <c r="G30" s="36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Q23"/>
  <sheetViews>
    <sheetView topLeftCell="B1" zoomScale="90" zoomScaleNormal="90" workbookViewId="0">
      <selection activeCell="L19" sqref="L19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5.332031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D3" s="20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21"/>
    </row>
    <row r="4" spans="2:16" ht="15.6" x14ac:dyDescent="0.3">
      <c r="B4" s="22"/>
      <c r="C4" s="22"/>
      <c r="D4" s="22"/>
      <c r="F4" s="80" t="s">
        <v>25</v>
      </c>
      <c r="G4" s="73"/>
      <c r="H4" s="73"/>
      <c r="I4" s="73"/>
      <c r="J4" s="73"/>
      <c r="K4" s="73"/>
      <c r="L4" s="73"/>
      <c r="M4" s="73"/>
      <c r="N4" s="73"/>
      <c r="O4" s="73"/>
      <c r="P4" s="23"/>
    </row>
    <row r="5" spans="2:16" x14ac:dyDescent="0.3">
      <c r="B5" s="24"/>
      <c r="C5" s="24"/>
      <c r="D5" s="24"/>
      <c r="F5" s="73" t="s">
        <v>34</v>
      </c>
      <c r="G5" s="73"/>
      <c r="H5" s="73"/>
      <c r="I5" s="73"/>
      <c r="J5" s="73"/>
      <c r="K5" s="73"/>
      <c r="L5" s="73"/>
      <c r="M5" s="73"/>
      <c r="N5" s="73"/>
      <c r="O5" s="73"/>
      <c r="P5" s="25"/>
    </row>
    <row r="6" spans="2:16" x14ac:dyDescent="0.3">
      <c r="F6" s="74" t="s">
        <v>29</v>
      </c>
      <c r="G6" s="74"/>
      <c r="H6" s="74"/>
      <c r="I6" s="74"/>
      <c r="J6" s="74"/>
      <c r="K6" s="74"/>
      <c r="L6" s="74"/>
      <c r="M6" s="74"/>
      <c r="N6" s="74"/>
      <c r="O6" s="74"/>
    </row>
    <row r="7" spans="2:16" x14ac:dyDescent="0.3">
      <c r="D7" s="79" t="s">
        <v>4</v>
      </c>
      <c r="E7" s="79"/>
      <c r="F7" s="26"/>
      <c r="G7" s="27"/>
      <c r="H7" s="27"/>
      <c r="I7" s="27"/>
      <c r="J7" s="27"/>
      <c r="K7" s="27"/>
      <c r="L7" s="27"/>
    </row>
    <row r="9" spans="2:16" ht="15" customHeight="1" x14ac:dyDescent="0.3">
      <c r="B9" s="2"/>
      <c r="C9" s="2"/>
      <c r="D9" s="76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x14ac:dyDescent="0.3">
      <c r="B11" s="68" t="s">
        <v>19</v>
      </c>
      <c r="C11" s="19">
        <v>2009</v>
      </c>
      <c r="D11" s="29"/>
      <c r="E11" s="30">
        <v>399596816.44999999</v>
      </c>
      <c r="F11" s="30">
        <v>-8636114.4200000167</v>
      </c>
      <c r="G11" s="30">
        <v>1118788.9100000262</v>
      </c>
      <c r="H11" s="30">
        <v>-764364.12999999523</v>
      </c>
      <c r="I11" s="30">
        <v>-60352.709999978542</v>
      </c>
      <c r="J11" s="30">
        <v>310693.47999995947</v>
      </c>
      <c r="K11" s="30">
        <v>-3315698.469999969</v>
      </c>
      <c r="L11" s="30">
        <v>9114343.6200000048</v>
      </c>
      <c r="M11" s="30">
        <v>3126776.469999969</v>
      </c>
      <c r="N11" s="30">
        <v>-1049595.8299999833</v>
      </c>
      <c r="O11" s="30">
        <v>4614016.5500000119</v>
      </c>
    </row>
    <row r="12" spans="2:16" x14ac:dyDescent="0.3">
      <c r="B12" s="68"/>
      <c r="C12" s="19">
        <v>2010</v>
      </c>
      <c r="D12" s="31">
        <v>19456586.74000001</v>
      </c>
      <c r="E12" s="31">
        <v>10433080.849999964</v>
      </c>
      <c r="F12" s="31">
        <v>6273991.1700000167</v>
      </c>
      <c r="G12" s="31">
        <v>4931590.6100000143</v>
      </c>
      <c r="H12" s="31">
        <v>7978819.8199999928</v>
      </c>
      <c r="I12" s="31">
        <v>5356499.8000000119</v>
      </c>
      <c r="J12" s="31">
        <v>4377180.3799999952</v>
      </c>
      <c r="K12" s="31">
        <v>3428142.6099999547</v>
      </c>
      <c r="L12" s="31">
        <v>3292475.5200000405</v>
      </c>
      <c r="M12" s="31">
        <v>4355980.719999969</v>
      </c>
      <c r="N12" s="31">
        <v>2280555.3500000238</v>
      </c>
      <c r="O12" s="31">
        <v>3640214.8399999738</v>
      </c>
    </row>
    <row r="13" spans="2:16" x14ac:dyDescent="0.3">
      <c r="B13" s="68"/>
      <c r="C13" s="19">
        <v>2011</v>
      </c>
      <c r="D13" s="31">
        <v>23726323.710000038</v>
      </c>
      <c r="E13" s="31">
        <v>622932.82999998331</v>
      </c>
      <c r="F13" s="31">
        <v>-143515.09000003338</v>
      </c>
      <c r="G13" s="31">
        <v>13391079.860000014</v>
      </c>
      <c r="H13" s="31">
        <v>15722192.790000021</v>
      </c>
      <c r="I13" s="31">
        <v>3390882.1299999952</v>
      </c>
      <c r="J13" s="31">
        <v>4855286.1800000072</v>
      </c>
      <c r="K13" s="31">
        <v>6179580.6000000238</v>
      </c>
      <c r="L13" s="31">
        <v>6349611.6399999857</v>
      </c>
      <c r="M13" s="31">
        <v>7469351.0599999428</v>
      </c>
      <c r="N13" s="31">
        <v>9786449.0900000334</v>
      </c>
      <c r="O13" s="31">
        <v>-1593138.4500000477</v>
      </c>
    </row>
    <row r="14" spans="2:16" x14ac:dyDescent="0.3">
      <c r="B14" s="68"/>
      <c r="C14" s="19">
        <v>2012</v>
      </c>
      <c r="D14" s="31">
        <v>18561779.210000038</v>
      </c>
      <c r="E14" s="31">
        <v>12268661.180000067</v>
      </c>
      <c r="F14" s="31">
        <v>7400314.1200000048</v>
      </c>
      <c r="G14" s="31">
        <v>12701548.029999971</v>
      </c>
      <c r="H14" s="31">
        <v>13470082.329999924</v>
      </c>
      <c r="I14" s="31">
        <v>786106.21000003815</v>
      </c>
      <c r="J14" s="31">
        <v>-1019713.4700000286</v>
      </c>
      <c r="K14" s="31">
        <v>-2991113.9699999094</v>
      </c>
      <c r="L14" s="31">
        <v>-1329116.9400000572</v>
      </c>
      <c r="M14" s="31">
        <v>432485897.35000002</v>
      </c>
      <c r="N14" s="31">
        <v>-847072.25</v>
      </c>
      <c r="O14" s="31">
        <v>16842949.75999999</v>
      </c>
    </row>
    <row r="15" spans="2:16" x14ac:dyDescent="0.3">
      <c r="B15" s="68"/>
      <c r="C15" s="19">
        <v>2013</v>
      </c>
      <c r="D15" s="31">
        <v>268284229.62999988</v>
      </c>
      <c r="E15" s="31">
        <v>15617788.870000124</v>
      </c>
      <c r="F15" s="31">
        <v>-14576614.380000114</v>
      </c>
      <c r="G15" s="31">
        <v>18703523.75999999</v>
      </c>
      <c r="H15" s="31">
        <v>-466903.72999978065</v>
      </c>
      <c r="I15" s="31">
        <v>16303924.179999828</v>
      </c>
      <c r="J15" s="31">
        <v>8404356.870000124</v>
      </c>
      <c r="K15" s="31">
        <v>7533453.4199998379</v>
      </c>
      <c r="L15" s="31">
        <v>10313262.5</v>
      </c>
      <c r="M15" s="31">
        <v>9858375.7100000381</v>
      </c>
      <c r="N15" s="31">
        <v>3815415.9100000858</v>
      </c>
      <c r="O15" s="31">
        <v>32087366.119999886</v>
      </c>
    </row>
    <row r="16" spans="2:16" x14ac:dyDescent="0.3">
      <c r="B16" s="68"/>
      <c r="C16" s="19">
        <v>2014</v>
      </c>
      <c r="D16" s="31">
        <v>335264477.01999998</v>
      </c>
      <c r="E16" s="31">
        <v>9309304.3000001907</v>
      </c>
      <c r="F16" s="31">
        <v>-13839445.470000029</v>
      </c>
      <c r="G16" s="31">
        <v>10076360.879999876</v>
      </c>
      <c r="H16" s="31">
        <v>12474914.080000162</v>
      </c>
      <c r="I16" s="31">
        <v>-3028189.4600000381</v>
      </c>
      <c r="J16" s="31">
        <v>17182577.329999924</v>
      </c>
      <c r="K16" s="31">
        <v>14450330.150000095</v>
      </c>
      <c r="L16" s="31">
        <v>15447541.399999857</v>
      </c>
      <c r="M16" s="31">
        <v>-43543694.849999905</v>
      </c>
      <c r="N16" s="31">
        <v>42471805.400000095</v>
      </c>
      <c r="O16" s="31">
        <v>17059053.919999838</v>
      </c>
    </row>
    <row r="17" spans="2:17" x14ac:dyDescent="0.3">
      <c r="B17" s="68"/>
      <c r="C17" s="19">
        <v>2015</v>
      </c>
      <c r="D17" s="31">
        <v>329793867.1400001</v>
      </c>
      <c r="E17" s="31">
        <v>-3724952.3099999428</v>
      </c>
      <c r="F17" s="31">
        <v>-37971628.660000324</v>
      </c>
      <c r="G17" s="31">
        <v>-21220494.109999895</v>
      </c>
      <c r="H17" s="31">
        <v>4073396.6300001144</v>
      </c>
      <c r="I17" s="31">
        <v>-58243073.279999971</v>
      </c>
      <c r="J17" s="31">
        <v>-29081954.74000001</v>
      </c>
      <c r="K17" s="31">
        <v>-26248437.220000029</v>
      </c>
      <c r="L17" s="31">
        <v>-25294772.220000029</v>
      </c>
      <c r="M17" s="31">
        <v>-40213769.389999866</v>
      </c>
      <c r="N17" s="31">
        <v>-29926026.050000191</v>
      </c>
      <c r="O17" s="31">
        <v>-9574378.7599999905</v>
      </c>
      <c r="P17" s="28"/>
    </row>
    <row r="18" spans="2:17" x14ac:dyDescent="0.3">
      <c r="B18" s="68"/>
      <c r="C18" s="19">
        <v>2016</v>
      </c>
      <c r="D18" s="31">
        <v>4882524.5900001526</v>
      </c>
      <c r="E18" s="31">
        <v>-3599274.2799999714</v>
      </c>
      <c r="F18" s="31">
        <v>35185020.839999914</v>
      </c>
      <c r="G18" s="31">
        <v>21887152.529999971</v>
      </c>
      <c r="H18" s="31">
        <v>-1947972069.03</v>
      </c>
      <c r="I18" s="31">
        <v>3180867.8499999978</v>
      </c>
      <c r="J18" s="31">
        <v>-109363.55999999866</v>
      </c>
      <c r="K18" s="31">
        <f>4372783.65-4199019.01</f>
        <v>173764.6400000006</v>
      </c>
      <c r="L18" s="31">
        <f>4566850.55-4372783.65</f>
        <v>194066.89999999944</v>
      </c>
      <c r="M18" s="31"/>
      <c r="N18" s="31"/>
      <c r="O18" s="31"/>
    </row>
    <row r="19" spans="2:17" x14ac:dyDescent="0.3">
      <c r="B19" s="7"/>
      <c r="C19" s="8"/>
      <c r="D19" s="8"/>
      <c r="E19" s="17"/>
      <c r="F19" s="9"/>
      <c r="G19" s="10"/>
      <c r="H19" s="9"/>
      <c r="I19" s="9"/>
      <c r="J19" s="9"/>
      <c r="K19" s="9"/>
      <c r="L19" s="9"/>
      <c r="M19" s="9"/>
      <c r="N19" s="9"/>
      <c r="O19" s="9"/>
    </row>
    <row r="20" spans="2:17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7" ht="90.75" customHeight="1" x14ac:dyDescent="0.3">
      <c r="B21" s="69" t="s">
        <v>28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7" x14ac:dyDescent="0.3">
      <c r="B22" s="14" t="s">
        <v>21</v>
      </c>
      <c r="C22" s="15"/>
      <c r="D22" s="15"/>
      <c r="E22" s="8"/>
      <c r="F22" s="8"/>
      <c r="G22" s="8"/>
      <c r="H22" s="8"/>
      <c r="I22" s="8"/>
      <c r="J22" s="16"/>
      <c r="K22" s="8"/>
      <c r="L22" s="8"/>
      <c r="M22" s="8"/>
      <c r="N22" s="8"/>
      <c r="O22" s="8"/>
    </row>
    <row r="23" spans="2:17" x14ac:dyDescent="0.3">
      <c r="B23" s="7"/>
      <c r="C23" s="8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</sheetData>
  <mergeCells count="8">
    <mergeCell ref="B21:P21"/>
    <mergeCell ref="D9:O9"/>
    <mergeCell ref="D7:E7"/>
    <mergeCell ref="B11:B18"/>
    <mergeCell ref="F3:O3"/>
    <mergeCell ref="F4:O4"/>
    <mergeCell ref="F5:O5"/>
    <mergeCell ref="F6:O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1"/>
    </row>
    <row r="4" spans="2:16" ht="15.6" x14ac:dyDescent="0.3">
      <c r="B4" s="22"/>
      <c r="C4" s="22"/>
      <c r="E4" s="32"/>
      <c r="F4" s="80" t="s">
        <v>2</v>
      </c>
      <c r="G4" s="73"/>
      <c r="H4" s="73"/>
      <c r="I4" s="73"/>
      <c r="J4" s="73"/>
      <c r="K4" s="73"/>
      <c r="L4" s="73"/>
      <c r="M4" s="73"/>
      <c r="N4" s="22"/>
      <c r="O4" s="22"/>
      <c r="P4" s="23"/>
    </row>
    <row r="5" spans="2:16" x14ac:dyDescent="0.3">
      <c r="B5" s="24"/>
      <c r="C5" s="24"/>
      <c r="E5" s="32"/>
      <c r="F5" s="73" t="s">
        <v>42</v>
      </c>
      <c r="G5" s="73"/>
      <c r="H5" s="73"/>
      <c r="I5" s="73"/>
      <c r="J5" s="73"/>
      <c r="K5" s="73"/>
      <c r="L5" s="73"/>
      <c r="M5" s="73"/>
      <c r="N5" s="24"/>
      <c r="O5" s="24"/>
      <c r="P5" s="25"/>
    </row>
    <row r="6" spans="2:16" x14ac:dyDescent="0.3">
      <c r="E6" s="33"/>
      <c r="F6" s="74" t="s">
        <v>29</v>
      </c>
      <c r="G6" s="74"/>
      <c r="H6" s="74"/>
      <c r="I6" s="74"/>
      <c r="J6" s="74"/>
      <c r="K6" s="74"/>
      <c r="L6" s="74"/>
      <c r="M6" s="74"/>
    </row>
    <row r="7" spans="2:16" x14ac:dyDescent="0.3">
      <c r="D7" s="79" t="s">
        <v>4</v>
      </c>
      <c r="E7" s="79"/>
      <c r="F7" s="27"/>
      <c r="G7" s="27"/>
      <c r="H7" s="27"/>
      <c r="I7" s="27"/>
      <c r="J7" s="27"/>
      <c r="K7" s="27"/>
    </row>
    <row r="9" spans="2:16" ht="15" customHeight="1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36</v>
      </c>
      <c r="K13" s="8"/>
      <c r="L13" s="8"/>
      <c r="M13" s="8"/>
      <c r="N13" s="8"/>
      <c r="O13" s="8"/>
    </row>
    <row r="14" spans="2:16" ht="90.75" customHeight="1" x14ac:dyDescent="0.3">
      <c r="B14" s="69" t="s">
        <v>28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F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1"/>
    </row>
    <row r="4" spans="2:16" ht="15.6" x14ac:dyDescent="0.3">
      <c r="B4" s="22"/>
      <c r="C4" s="22"/>
      <c r="E4" s="32"/>
      <c r="F4" s="80" t="s">
        <v>23</v>
      </c>
      <c r="G4" s="73"/>
      <c r="H4" s="73"/>
      <c r="I4" s="73"/>
      <c r="J4" s="73"/>
      <c r="K4" s="73"/>
      <c r="L4" s="73"/>
      <c r="M4" s="73"/>
      <c r="N4" s="22"/>
      <c r="O4" s="22"/>
      <c r="P4" s="23"/>
    </row>
    <row r="5" spans="2:16" x14ac:dyDescent="0.3">
      <c r="B5" s="24"/>
      <c r="C5" s="24"/>
      <c r="E5" s="32"/>
      <c r="F5" s="73" t="s">
        <v>35</v>
      </c>
      <c r="G5" s="73"/>
      <c r="H5" s="73"/>
      <c r="I5" s="73"/>
      <c r="J5" s="73"/>
      <c r="K5" s="73"/>
      <c r="L5" s="73"/>
      <c r="M5" s="73"/>
      <c r="N5" s="24"/>
      <c r="O5" s="24"/>
      <c r="P5" s="25"/>
    </row>
    <row r="6" spans="2:16" x14ac:dyDescent="0.3">
      <c r="E6" s="33"/>
      <c r="F6" s="74" t="s">
        <v>29</v>
      </c>
      <c r="G6" s="74"/>
      <c r="H6" s="74"/>
      <c r="I6" s="74"/>
      <c r="J6" s="74"/>
      <c r="K6" s="74"/>
      <c r="L6" s="74"/>
      <c r="M6" s="74"/>
    </row>
    <row r="7" spans="2:16" x14ac:dyDescent="0.3">
      <c r="D7" s="79" t="s">
        <v>4</v>
      </c>
      <c r="E7" s="79"/>
      <c r="F7" s="27"/>
      <c r="G7" s="27"/>
      <c r="H7" s="27"/>
      <c r="I7" s="27"/>
      <c r="J7" s="27"/>
      <c r="K7" s="27"/>
    </row>
    <row r="9" spans="2:16" ht="15" customHeight="1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37">
        <v>1979922008.98</v>
      </c>
      <c r="I11" s="37">
        <v>-20303118.819999933</v>
      </c>
      <c r="J11" s="38">
        <v>3373868.1099998951</v>
      </c>
      <c r="K11" s="5">
        <f>34883925.83-18188157.56</f>
        <v>16695768.27</v>
      </c>
      <c r="L11" s="5">
        <f>65892147.87-34883925.83</f>
        <v>31008222.039999999</v>
      </c>
      <c r="M11" s="5">
        <f>96941091.78-65892147.87</f>
        <v>31048943.910000004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6" ht="90.75" customHeight="1" x14ac:dyDescent="0.3">
      <c r="B14" s="69" t="s">
        <v>28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8"/>
      <c r="J16" s="16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8"/>
      <c r="J17" s="16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7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0"/>
      <c r="Q3" s="21"/>
    </row>
    <row r="4" spans="2:17" ht="15.6" x14ac:dyDescent="0.3">
      <c r="B4" s="22"/>
      <c r="C4" s="22"/>
      <c r="E4" s="81" t="s">
        <v>24</v>
      </c>
      <c r="F4" s="81"/>
      <c r="G4" s="81"/>
      <c r="H4" s="81"/>
      <c r="I4" s="81"/>
      <c r="J4" s="81"/>
      <c r="K4" s="81"/>
      <c r="L4" s="81"/>
      <c r="M4" s="81"/>
      <c r="N4" s="81"/>
      <c r="O4" s="22"/>
      <c r="P4" s="22"/>
      <c r="Q4" s="23"/>
    </row>
    <row r="5" spans="2:17" x14ac:dyDescent="0.3">
      <c r="B5" s="24"/>
      <c r="C5" s="24"/>
      <c r="E5" s="32"/>
      <c r="F5" s="73" t="s">
        <v>49</v>
      </c>
      <c r="G5" s="73"/>
      <c r="H5" s="73"/>
      <c r="I5" s="73"/>
      <c r="J5" s="73"/>
      <c r="K5" s="73"/>
      <c r="L5" s="73"/>
      <c r="M5" s="73"/>
      <c r="N5" s="24"/>
      <c r="O5" s="24"/>
      <c r="P5" s="24"/>
      <c r="Q5" s="25"/>
    </row>
    <row r="6" spans="2:17" x14ac:dyDescent="0.3">
      <c r="E6" s="33"/>
      <c r="F6" s="74" t="s">
        <v>3</v>
      </c>
      <c r="G6" s="74"/>
      <c r="H6" s="74"/>
      <c r="I6" s="74"/>
      <c r="J6" s="74"/>
      <c r="K6" s="74"/>
      <c r="L6" s="74"/>
      <c r="M6" s="74"/>
    </row>
    <row r="7" spans="2:17" x14ac:dyDescent="0.3">
      <c r="D7" s="79" t="s">
        <v>4</v>
      </c>
      <c r="E7" s="79"/>
      <c r="F7" s="27"/>
      <c r="G7" s="27"/>
      <c r="H7" s="27"/>
      <c r="I7" s="27"/>
      <c r="J7" s="27"/>
      <c r="K7" s="27"/>
    </row>
    <row r="9" spans="2:17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67"/>
    </row>
    <row r="11" spans="2:17" ht="15" customHeight="1" x14ac:dyDescent="0.3">
      <c r="B11" s="82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5"/>
    </row>
    <row r="12" spans="2:17" x14ac:dyDescent="0.3">
      <c r="B12" s="83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5">
        <f>((O12/O11)-1)</f>
        <v>0.26030245970198318</v>
      </c>
    </row>
    <row r="13" spans="2:17" x14ac:dyDescent="0.3">
      <c r="B13" s="83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5">
        <f t="shared" ref="P13:P17" si="0">((O13/O12)-1)</f>
        <v>0.24273357733422984</v>
      </c>
    </row>
    <row r="14" spans="2:17" x14ac:dyDescent="0.3">
      <c r="B14" s="83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5">
        <f t="shared" si="0"/>
        <v>0.83869501728711571</v>
      </c>
    </row>
    <row r="15" spans="2:17" x14ac:dyDescent="0.3">
      <c r="B15" s="83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5">
        <f t="shared" si="0"/>
        <v>0.35295729179902957</v>
      </c>
    </row>
    <row r="16" spans="2:17" x14ac:dyDescent="0.3">
      <c r="B16" s="83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5">
        <f t="shared" si="0"/>
        <v>0.2874346828697032</v>
      </c>
    </row>
    <row r="17" spans="2:18" x14ac:dyDescent="0.3">
      <c r="B17" s="83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5">
        <f t="shared" si="0"/>
        <v>5.5948855785168172E-2</v>
      </c>
    </row>
    <row r="18" spans="2:18" x14ac:dyDescent="0.3">
      <c r="B18" s="83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5">
        <f>((O18/O17)-1)</f>
        <v>7.058240689618156E-2</v>
      </c>
    </row>
    <row r="19" spans="2:18" x14ac:dyDescent="0.3">
      <c r="B19" s="83"/>
      <c r="C19" s="50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>
        <v>2504867146.0300002</v>
      </c>
      <c r="K19" s="6">
        <v>2506072645.5300002</v>
      </c>
      <c r="L19" s="6">
        <f>2490724562.9</f>
        <v>2490724562.9000001</v>
      </c>
      <c r="M19" s="6">
        <v>2479332987.5</v>
      </c>
      <c r="N19" s="6">
        <v>2475908200.7199998</v>
      </c>
      <c r="O19" s="6">
        <v>2517219136.2199998</v>
      </c>
      <c r="P19" s="35">
        <f>((O19/O18)-1)</f>
        <v>5.2840236951869013E-2</v>
      </c>
    </row>
    <row r="20" spans="2:18" x14ac:dyDescent="0.3">
      <c r="B20" s="84"/>
      <c r="C20" s="54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/>
      <c r="J20" s="6"/>
      <c r="K20" s="6"/>
      <c r="L20" s="6"/>
      <c r="M20" s="6"/>
      <c r="N20" s="6"/>
      <c r="O20" s="6"/>
      <c r="P20" s="35"/>
    </row>
    <row r="21" spans="2:18" x14ac:dyDescent="0.3">
      <c r="B21" s="14" t="s">
        <v>21</v>
      </c>
      <c r="C21" s="52"/>
      <c r="D21" s="17"/>
      <c r="E21" s="17"/>
      <c r="F21" s="17"/>
      <c r="G21" s="17"/>
      <c r="H21" s="17"/>
      <c r="I21" s="9"/>
      <c r="J21" s="9"/>
      <c r="K21" s="9"/>
      <c r="L21" s="9"/>
      <c r="M21" s="9"/>
      <c r="N21" s="10"/>
      <c r="O21" s="9"/>
    </row>
    <row r="22" spans="2:18" x14ac:dyDescent="0.3">
      <c r="B22" s="11" t="s">
        <v>20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8" ht="94.5" customHeight="1" x14ac:dyDescent="0.3">
      <c r="B23" s="69" t="s">
        <v>43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8" x14ac:dyDescent="0.3"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8" ht="15" customHeight="1" x14ac:dyDescent="0.3">
      <c r="B25" s="12"/>
      <c r="C25" s="8"/>
      <c r="D25" s="8"/>
      <c r="E25" s="8"/>
      <c r="F25" s="8"/>
      <c r="G25" s="8"/>
      <c r="H25" s="13"/>
      <c r="I25" s="13"/>
      <c r="J25" s="13"/>
      <c r="K25" s="13"/>
      <c r="L25" s="13"/>
      <c r="M25" s="13"/>
      <c r="N25" s="13"/>
      <c r="O25" s="13"/>
    </row>
    <row r="26" spans="2:18" x14ac:dyDescent="0.3">
      <c r="B26" s="14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x14ac:dyDescent="0.3"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</sheetData>
  <mergeCells count="9">
    <mergeCell ref="P9:P10"/>
    <mergeCell ref="B23:P23"/>
    <mergeCell ref="D9:O9"/>
    <mergeCell ref="F3:M3"/>
    <mergeCell ref="F5:M5"/>
    <mergeCell ref="F6:M6"/>
    <mergeCell ref="D7:E7"/>
    <mergeCell ref="E4:N4"/>
    <mergeCell ref="B11:B20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4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D3" s="20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22"/>
      <c r="P3" s="22"/>
    </row>
    <row r="4" spans="2:16" ht="15.6" x14ac:dyDescent="0.3">
      <c r="B4" s="22"/>
      <c r="C4" s="22"/>
      <c r="D4" s="22"/>
      <c r="F4" s="80" t="s">
        <v>27</v>
      </c>
      <c r="G4" s="80"/>
      <c r="H4" s="80"/>
      <c r="I4" s="80"/>
      <c r="J4" s="80"/>
      <c r="K4" s="80"/>
      <c r="L4" s="80"/>
      <c r="M4" s="80"/>
      <c r="N4" s="80"/>
      <c r="O4" s="32"/>
      <c r="P4" s="32"/>
    </row>
    <row r="5" spans="2:16" ht="14.4" customHeight="1" x14ac:dyDescent="0.3">
      <c r="B5" s="24"/>
      <c r="C5" s="24"/>
      <c r="D5" s="24"/>
      <c r="F5" s="73" t="s">
        <v>49</v>
      </c>
      <c r="G5" s="73"/>
      <c r="H5" s="73"/>
      <c r="I5" s="73"/>
      <c r="J5" s="73"/>
      <c r="K5" s="73"/>
      <c r="L5" s="73"/>
      <c r="M5" s="73"/>
      <c r="N5" s="73"/>
      <c r="O5" s="32"/>
      <c r="P5" s="32"/>
    </row>
    <row r="6" spans="2:16" ht="14.4" customHeight="1" x14ac:dyDescent="0.3">
      <c r="F6" s="74" t="s">
        <v>29</v>
      </c>
      <c r="G6" s="74"/>
      <c r="H6" s="74"/>
      <c r="I6" s="74"/>
      <c r="J6" s="74"/>
      <c r="K6" s="74"/>
      <c r="L6" s="74"/>
      <c r="M6" s="74"/>
      <c r="N6" s="74"/>
      <c r="O6" s="33"/>
      <c r="P6" s="33"/>
    </row>
    <row r="7" spans="2:16" x14ac:dyDescent="0.3">
      <c r="D7" s="79" t="s">
        <v>4</v>
      </c>
      <c r="E7" s="79"/>
      <c r="F7" s="26"/>
      <c r="G7" s="27"/>
      <c r="H7" s="27"/>
      <c r="I7" s="27"/>
      <c r="J7" s="27"/>
      <c r="K7" s="27"/>
      <c r="L7" s="27"/>
    </row>
    <row r="9" spans="2:16" ht="15" customHeight="1" x14ac:dyDescent="0.3">
      <c r="B9" s="2"/>
      <c r="C9" s="2"/>
      <c r="D9" s="76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82" t="s">
        <v>19</v>
      </c>
      <c r="C11" s="19">
        <v>2009</v>
      </c>
      <c r="D11" s="39"/>
      <c r="E11" s="39">
        <v>399596816.44999999</v>
      </c>
      <c r="F11" s="39">
        <v>-8636114.4200000167</v>
      </c>
      <c r="G11" s="39">
        <v>1118788.9100000262</v>
      </c>
      <c r="H11" s="39">
        <v>-764364.12999999523</v>
      </c>
      <c r="I11" s="39">
        <v>-60352.709999978542</v>
      </c>
      <c r="J11" s="39">
        <v>310693.47999995947</v>
      </c>
      <c r="K11" s="39">
        <v>-3315698.469999969</v>
      </c>
      <c r="L11" s="39">
        <v>9114343.6200000048</v>
      </c>
      <c r="M11" s="39">
        <v>3126776.469999969</v>
      </c>
      <c r="N11" s="39">
        <v>-1049595.8299999833</v>
      </c>
      <c r="O11" s="39">
        <v>4614016.5500000119</v>
      </c>
    </row>
    <row r="12" spans="2:16" x14ac:dyDescent="0.3">
      <c r="B12" s="83"/>
      <c r="C12" s="19">
        <v>2010</v>
      </c>
      <c r="D12" s="39">
        <v>19456586.74000001</v>
      </c>
      <c r="E12" s="39">
        <v>10433080.849999964</v>
      </c>
      <c r="F12" s="39">
        <v>6273991.1700000167</v>
      </c>
      <c r="G12" s="39">
        <v>4931590.6100000143</v>
      </c>
      <c r="H12" s="39">
        <v>7978819.8199999928</v>
      </c>
      <c r="I12" s="39">
        <v>5356499.8000000119</v>
      </c>
      <c r="J12" s="39">
        <v>4377180.3799999952</v>
      </c>
      <c r="K12" s="39">
        <v>3428142.6099999547</v>
      </c>
      <c r="L12" s="39">
        <v>3292475.5200000405</v>
      </c>
      <c r="M12" s="39">
        <v>4355980.719999969</v>
      </c>
      <c r="N12" s="39">
        <v>2280555.3500000238</v>
      </c>
      <c r="O12" s="39">
        <v>3640214.8399999738</v>
      </c>
    </row>
    <row r="13" spans="2:16" x14ac:dyDescent="0.3">
      <c r="B13" s="83"/>
      <c r="C13" s="19">
        <v>2011</v>
      </c>
      <c r="D13" s="39">
        <v>23726323.710000038</v>
      </c>
      <c r="E13" s="39">
        <v>622932.82999998331</v>
      </c>
      <c r="F13" s="39">
        <v>-143515.09000003338</v>
      </c>
      <c r="G13" s="39">
        <v>13391079.860000014</v>
      </c>
      <c r="H13" s="39">
        <v>15722192.790000021</v>
      </c>
      <c r="I13" s="39">
        <v>3390882.1299999952</v>
      </c>
      <c r="J13" s="39">
        <v>4855286.1800000072</v>
      </c>
      <c r="K13" s="39">
        <v>6179580.6000000238</v>
      </c>
      <c r="L13" s="39">
        <v>6349611.6399999857</v>
      </c>
      <c r="M13" s="39">
        <v>7469351.0599999428</v>
      </c>
      <c r="N13" s="39">
        <v>9786449.0900000334</v>
      </c>
      <c r="O13" s="39">
        <v>-1593138.4500000477</v>
      </c>
    </row>
    <row r="14" spans="2:16" x14ac:dyDescent="0.3">
      <c r="B14" s="83"/>
      <c r="C14" s="19">
        <v>2012</v>
      </c>
      <c r="D14" s="39">
        <v>18561779.210000038</v>
      </c>
      <c r="E14" s="39">
        <v>12268661.180000067</v>
      </c>
      <c r="F14" s="39">
        <v>7400314.1200000048</v>
      </c>
      <c r="G14" s="39">
        <v>12701548.029999971</v>
      </c>
      <c r="H14" s="39">
        <v>13470082.329999924</v>
      </c>
      <c r="I14" s="39">
        <v>786106.21000003815</v>
      </c>
      <c r="J14" s="39">
        <v>-1019713.4700000286</v>
      </c>
      <c r="K14" s="39">
        <v>-2991113.9699999094</v>
      </c>
      <c r="L14" s="39">
        <v>-1329116.9400000572</v>
      </c>
      <c r="M14" s="39">
        <v>432485897.35000002</v>
      </c>
      <c r="N14" s="39">
        <v>-847072.25</v>
      </c>
      <c r="O14" s="39">
        <v>16842949.75999999</v>
      </c>
    </row>
    <row r="15" spans="2:16" x14ac:dyDescent="0.3">
      <c r="B15" s="83"/>
      <c r="C15" s="19">
        <v>2013</v>
      </c>
      <c r="D15" s="39">
        <v>268284229.62999988</v>
      </c>
      <c r="E15" s="39">
        <v>15617788.870000124</v>
      </c>
      <c r="F15" s="39">
        <v>-14576614.380000114</v>
      </c>
      <c r="G15" s="39">
        <v>18703523.75999999</v>
      </c>
      <c r="H15" s="39">
        <v>-466903.72999978065</v>
      </c>
      <c r="I15" s="39">
        <v>16303924.179999828</v>
      </c>
      <c r="J15" s="39">
        <v>8404356.870000124</v>
      </c>
      <c r="K15" s="39">
        <v>7533453.4199998379</v>
      </c>
      <c r="L15" s="39">
        <v>10313262.5</v>
      </c>
      <c r="M15" s="39">
        <v>9858375.7100000381</v>
      </c>
      <c r="N15" s="39">
        <v>3815415.9100000858</v>
      </c>
      <c r="O15" s="39">
        <v>32087366.119999886</v>
      </c>
    </row>
    <row r="16" spans="2:16" x14ac:dyDescent="0.3">
      <c r="B16" s="83"/>
      <c r="C16" s="19">
        <v>2014</v>
      </c>
      <c r="D16" s="39">
        <v>335264477.01999998</v>
      </c>
      <c r="E16" s="39">
        <v>9309304.3000001907</v>
      </c>
      <c r="F16" s="39">
        <v>-13839445.470000029</v>
      </c>
      <c r="G16" s="39">
        <v>10076360.879999876</v>
      </c>
      <c r="H16" s="39">
        <v>12474914.080000162</v>
      </c>
      <c r="I16" s="39">
        <v>-3028189.4600000381</v>
      </c>
      <c r="J16" s="39">
        <v>17182577.329999924</v>
      </c>
      <c r="K16" s="39">
        <v>14450330.150000095</v>
      </c>
      <c r="L16" s="39">
        <v>15447541.399999857</v>
      </c>
      <c r="M16" s="39">
        <v>-43543694.849999905</v>
      </c>
      <c r="N16" s="39">
        <v>42471805.400000095</v>
      </c>
      <c r="O16" s="39">
        <v>17059053.919999838</v>
      </c>
    </row>
    <row r="17" spans="2:17" x14ac:dyDescent="0.3">
      <c r="B17" s="83"/>
      <c r="C17" s="19">
        <v>2015</v>
      </c>
      <c r="D17" s="39">
        <v>329793867.1400001</v>
      </c>
      <c r="E17" s="39">
        <v>-3724952.3099999428</v>
      </c>
      <c r="F17" s="39">
        <v>-37971628.660000324</v>
      </c>
      <c r="G17" s="39">
        <v>-21220494.109999895</v>
      </c>
      <c r="H17" s="39">
        <v>4073396.6300001144</v>
      </c>
      <c r="I17" s="39">
        <v>-58243073.279999971</v>
      </c>
      <c r="J17" s="39">
        <v>-29081954.74000001</v>
      </c>
      <c r="K17" s="39">
        <v>-26248437.220000029</v>
      </c>
      <c r="L17" s="39">
        <v>-25294772.220000029</v>
      </c>
      <c r="M17" s="39">
        <v>-40213769.389999866</v>
      </c>
      <c r="N17" s="39">
        <v>-29926026.050000191</v>
      </c>
      <c r="O17" s="39">
        <v>-9574378.7599999905</v>
      </c>
      <c r="P17" s="28"/>
    </row>
    <row r="18" spans="2:17" x14ac:dyDescent="0.3">
      <c r="B18" s="83"/>
      <c r="C18" s="19">
        <v>2016</v>
      </c>
      <c r="D18" s="39">
        <v>4882524.5900001526</v>
      </c>
      <c r="E18" s="39">
        <v>-3599274.2799999714</v>
      </c>
      <c r="F18" s="39">
        <v>35185020.839999914</v>
      </c>
      <c r="G18" s="39">
        <v>21887152.529999971</v>
      </c>
      <c r="H18" s="39">
        <v>31949939.950000048</v>
      </c>
      <c r="I18" s="39">
        <v>-17122250.969999935</v>
      </c>
      <c r="J18" s="39">
        <v>3264504.5499998964</v>
      </c>
      <c r="K18" s="39">
        <f>'Aportes-FLSFE'!K18+'Aportes-FLSFP'!K11</f>
        <v>16869532.91</v>
      </c>
      <c r="L18" s="39">
        <f>'Aportes-FLSFE'!L18+'Aportes-FLSFP'!L11</f>
        <v>31202288.939999998</v>
      </c>
      <c r="M18" s="39">
        <f>'Aportes-FLSFE'!M18+'Aportes-FLSFP'!M11</f>
        <v>31048943.910000004</v>
      </c>
      <c r="N18" s="39">
        <f>137695704.58-96941091.78</f>
        <v>40754612.800000012</v>
      </c>
      <c r="O18" s="39">
        <f>134889929.58-137695704.58</f>
        <v>-2805775</v>
      </c>
    </row>
    <row r="19" spans="2:17" x14ac:dyDescent="0.3">
      <c r="B19" s="83"/>
      <c r="C19" s="50">
        <v>2017</v>
      </c>
      <c r="D19" s="39">
        <v>61779444.5</v>
      </c>
      <c r="E19" s="39" t="s">
        <v>46</v>
      </c>
      <c r="F19" s="39">
        <f>99820941.2-D19</f>
        <v>38041496.700000003</v>
      </c>
      <c r="G19" s="39">
        <v>26100838.190000057</v>
      </c>
      <c r="H19" s="39">
        <f>145839967.16-120934665.78</f>
        <v>24905301.379999995</v>
      </c>
      <c r="I19" s="39">
        <f>107376978.24-145839967.16</f>
        <v>-38462988.920000002</v>
      </c>
      <c r="J19" s="39">
        <f>113988097.95-107376978.24</f>
        <v>6611119.7100000083</v>
      </c>
      <c r="K19" s="39">
        <f>2194299356.16-2193093856.66</f>
        <v>1205499.5</v>
      </c>
      <c r="L19" s="39">
        <f>99038822.38-114386905.01</f>
        <v>-15348082.63000001</v>
      </c>
      <c r="M19" s="39">
        <f>87647246.98-99038822.38</f>
        <v>-11391575.399999991</v>
      </c>
      <c r="N19" s="39">
        <v>-3424786.7800002098</v>
      </c>
      <c r="O19" s="39">
        <f>101048841.49-82222460.2</f>
        <v>18826381.289999992</v>
      </c>
    </row>
    <row r="20" spans="2:17" x14ac:dyDescent="0.3">
      <c r="B20" s="84"/>
      <c r="C20" s="54">
        <v>2018</v>
      </c>
      <c r="D20" s="39">
        <v>71494954.609999657</v>
      </c>
      <c r="E20" s="39">
        <v>20164884.110000134</v>
      </c>
      <c r="F20" s="39">
        <v>-6082993.1300001144</v>
      </c>
      <c r="G20" s="39">
        <v>40776375.039999962</v>
      </c>
      <c r="H20" s="39">
        <v>1908236.3299999237</v>
      </c>
      <c r="I20" s="39"/>
      <c r="J20" s="39"/>
      <c r="K20" s="39"/>
      <c r="L20" s="39"/>
      <c r="M20" s="39"/>
      <c r="N20" s="39"/>
      <c r="O20" s="39"/>
    </row>
    <row r="21" spans="2:17" x14ac:dyDescent="0.3">
      <c r="B21" s="11" t="s">
        <v>20</v>
      </c>
      <c r="C21" s="8"/>
      <c r="D21" s="8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2:17" s="2" customFormat="1" ht="93.75" customHeight="1" x14ac:dyDescent="0.3">
      <c r="B22" s="69" t="s">
        <v>43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7" x14ac:dyDescent="0.3">
      <c r="B23" s="14" t="s">
        <v>21</v>
      </c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7" x14ac:dyDescent="0.3">
      <c r="B24" s="7"/>
      <c r="C24" s="8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</sheetData>
  <mergeCells count="8">
    <mergeCell ref="B22:P22"/>
    <mergeCell ref="D7:E7"/>
    <mergeCell ref="F3:N3"/>
    <mergeCell ref="F4:N4"/>
    <mergeCell ref="F5:N5"/>
    <mergeCell ref="F6:N6"/>
    <mergeCell ref="D9:O9"/>
    <mergeCell ref="B11:B20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0"/>
      <c r="Q3" s="21"/>
    </row>
    <row r="4" spans="2:17" ht="15.6" x14ac:dyDescent="0.3">
      <c r="B4" s="22"/>
      <c r="C4" s="22"/>
      <c r="E4" s="81" t="s">
        <v>41</v>
      </c>
      <c r="F4" s="81"/>
      <c r="G4" s="81"/>
      <c r="H4" s="81"/>
      <c r="I4" s="81"/>
      <c r="J4" s="81"/>
      <c r="K4" s="81"/>
      <c r="L4" s="81"/>
      <c r="M4" s="81"/>
      <c r="N4" s="81"/>
      <c r="O4" s="22"/>
      <c r="P4" s="22"/>
      <c r="Q4" s="43"/>
    </row>
    <row r="5" spans="2:17" x14ac:dyDescent="0.3">
      <c r="B5" s="24"/>
      <c r="C5" s="24"/>
      <c r="E5" s="32"/>
      <c r="F5" s="73" t="s">
        <v>49</v>
      </c>
      <c r="G5" s="73"/>
      <c r="H5" s="73"/>
      <c r="I5" s="73"/>
      <c r="J5" s="73"/>
      <c r="K5" s="73"/>
      <c r="L5" s="73"/>
      <c r="M5" s="73"/>
      <c r="N5" s="24"/>
      <c r="O5" s="24"/>
      <c r="P5" s="24"/>
      <c r="Q5" s="25"/>
    </row>
    <row r="6" spans="2:17" x14ac:dyDescent="0.3">
      <c r="E6" s="33"/>
      <c r="F6" s="74" t="s">
        <v>3</v>
      </c>
      <c r="G6" s="74"/>
      <c r="H6" s="74"/>
      <c r="I6" s="74"/>
      <c r="J6" s="74"/>
      <c r="K6" s="74"/>
      <c r="L6" s="74"/>
      <c r="M6" s="74"/>
    </row>
    <row r="7" spans="2:17" x14ac:dyDescent="0.3">
      <c r="D7" s="79" t="s">
        <v>4</v>
      </c>
      <c r="E7" s="79"/>
      <c r="F7" s="44"/>
      <c r="G7" s="44"/>
      <c r="H7" s="44"/>
      <c r="I7" s="44"/>
      <c r="J7" s="44"/>
      <c r="K7" s="44"/>
    </row>
    <row r="9" spans="2:17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67"/>
    </row>
    <row r="11" spans="2:17" x14ac:dyDescent="0.3">
      <c r="B11" s="85" t="s">
        <v>19</v>
      </c>
      <c r="C11" s="42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5"/>
    </row>
    <row r="12" spans="2:17" x14ac:dyDescent="0.3">
      <c r="B12" s="86"/>
      <c r="C12" s="50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f>103632073.75</f>
        <v>103632073.75</v>
      </c>
      <c r="L12" s="6">
        <f>104371757.93</f>
        <v>104371757.93000001</v>
      </c>
      <c r="M12" s="6">
        <f>105251930.6</f>
        <v>105251930.59999999</v>
      </c>
      <c r="N12" s="6">
        <v>106038689.95999999</v>
      </c>
      <c r="O12" s="6">
        <f>107916485.74</f>
        <v>107916485.73999999</v>
      </c>
      <c r="P12" s="35">
        <f>O12/O11</f>
        <v>1.6183797847421566</v>
      </c>
    </row>
    <row r="13" spans="2:17" x14ac:dyDescent="0.3">
      <c r="B13" s="87"/>
      <c r="C13" s="54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/>
      <c r="J13" s="6"/>
      <c r="K13" s="6"/>
      <c r="L13" s="6"/>
      <c r="M13" s="6"/>
      <c r="N13" s="6"/>
      <c r="O13" s="6"/>
      <c r="P13" s="35"/>
    </row>
    <row r="14" spans="2:17" x14ac:dyDescent="0.3">
      <c r="B14" s="11" t="s">
        <v>20</v>
      </c>
      <c r="C14" s="8"/>
      <c r="D14" s="8"/>
      <c r="E14" s="8"/>
      <c r="F14" s="8"/>
      <c r="G14" s="8"/>
      <c r="H14" s="53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69" t="s">
        <v>44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Q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1"/>
    </row>
    <row r="4" spans="2:16" ht="15.6" x14ac:dyDescent="0.3">
      <c r="B4" s="22"/>
      <c r="C4" s="22"/>
      <c r="E4" s="32"/>
      <c r="F4" s="80" t="s">
        <v>45</v>
      </c>
      <c r="G4" s="73"/>
      <c r="H4" s="73"/>
      <c r="I4" s="73"/>
      <c r="J4" s="73"/>
      <c r="K4" s="73"/>
      <c r="L4" s="73"/>
      <c r="M4" s="73"/>
      <c r="N4" s="22"/>
      <c r="O4" s="22"/>
      <c r="P4" s="43"/>
    </row>
    <row r="5" spans="2:16" x14ac:dyDescent="0.3">
      <c r="B5" s="24"/>
      <c r="C5" s="24"/>
      <c r="E5" s="32"/>
      <c r="F5" s="73" t="s">
        <v>49</v>
      </c>
      <c r="G5" s="73"/>
      <c r="H5" s="73"/>
      <c r="I5" s="73"/>
      <c r="J5" s="73"/>
      <c r="K5" s="73"/>
      <c r="L5" s="73"/>
      <c r="M5" s="73"/>
      <c r="N5" s="24"/>
      <c r="O5" s="24"/>
      <c r="P5" s="25"/>
    </row>
    <row r="6" spans="2:16" x14ac:dyDescent="0.3">
      <c r="E6" s="33"/>
      <c r="F6" s="74" t="s">
        <v>29</v>
      </c>
      <c r="G6" s="74"/>
      <c r="H6" s="74"/>
      <c r="I6" s="74"/>
      <c r="J6" s="74"/>
      <c r="K6" s="74"/>
      <c r="L6" s="74"/>
      <c r="M6" s="74"/>
    </row>
    <row r="7" spans="2:16" x14ac:dyDescent="0.3">
      <c r="D7" s="79" t="s">
        <v>4</v>
      </c>
      <c r="E7" s="79"/>
      <c r="F7" s="44"/>
      <c r="G7" s="44"/>
      <c r="H7" s="44"/>
      <c r="I7" s="44"/>
      <c r="J7" s="44"/>
      <c r="K7" s="44"/>
    </row>
    <row r="9" spans="2:16" ht="15" customHeight="1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85" t="s">
        <v>19</v>
      </c>
      <c r="C11" s="42">
        <v>2016</v>
      </c>
      <c r="D11" s="5"/>
      <c r="E11" s="5"/>
      <c r="F11" s="5"/>
      <c r="G11" s="5"/>
      <c r="H11" s="37"/>
      <c r="I11" s="37"/>
      <c r="J11" s="38"/>
      <c r="K11" s="5"/>
      <c r="L11" s="5"/>
      <c r="M11" s="5">
        <v>304967.01</v>
      </c>
      <c r="N11" s="5">
        <f>25424419.88-M11</f>
        <v>25119452.869999997</v>
      </c>
      <c r="O11" s="5">
        <f>26288978.84-25424419.88</f>
        <v>864558.96000000089</v>
      </c>
    </row>
    <row r="12" spans="2:16" ht="15" customHeight="1" x14ac:dyDescent="0.3">
      <c r="B12" s="86"/>
      <c r="C12" s="51">
        <v>2017</v>
      </c>
      <c r="D12" s="5">
        <v>27113930.800000001</v>
      </c>
      <c r="E12" s="5">
        <v>0</v>
      </c>
      <c r="F12" s="5">
        <f>30003425.29-D12</f>
        <v>2889494.4899999984</v>
      </c>
      <c r="G12" s="5">
        <v>1140738.6099999994</v>
      </c>
      <c r="H12" s="5">
        <f>32798873.98-31115574.5</f>
        <v>1683299.4800000004</v>
      </c>
      <c r="I12" s="5">
        <f>34461507.94-32798873.98</f>
        <v>1662633.9599999972</v>
      </c>
      <c r="J12" s="5">
        <f>35685346.98-34461507.94</f>
        <v>1223839.0399999991</v>
      </c>
      <c r="K12" s="5">
        <f>36950268.43-35685346.98</f>
        <v>1264921.450000003</v>
      </c>
      <c r="L12" s="5">
        <f>37689952.61-36950268.43</f>
        <v>739684.1799999997</v>
      </c>
      <c r="M12" s="5">
        <f>38570125.28-37689952.61</f>
        <v>880172.67000000179</v>
      </c>
      <c r="N12" s="5">
        <f>39356884.64-38570125.28</f>
        <v>786759.3599999994</v>
      </c>
      <c r="O12" s="5">
        <f>40377830.75-39356884.64</f>
        <v>1020946.1099999994</v>
      </c>
      <c r="P12" s="16"/>
    </row>
    <row r="13" spans="2:16" ht="15" customHeight="1" x14ac:dyDescent="0.3">
      <c r="B13" s="87"/>
      <c r="C13" s="54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/>
      <c r="J13" s="5"/>
      <c r="K13" s="5"/>
      <c r="L13" s="5"/>
      <c r="M13" s="5"/>
      <c r="N13" s="5"/>
      <c r="O13" s="5"/>
      <c r="P13" s="16"/>
    </row>
    <row r="14" spans="2:16" x14ac:dyDescent="0.3">
      <c r="B14" s="11" t="s">
        <v>20</v>
      </c>
      <c r="C14" s="8"/>
      <c r="D14" s="8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2:16" ht="66" customHeight="1" x14ac:dyDescent="0.3">
      <c r="B15" s="69" t="s">
        <v>44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2:16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8"/>
      <c r="J17" s="16"/>
      <c r="K17" s="8"/>
      <c r="L17" s="8"/>
      <c r="M17" s="8"/>
      <c r="N17" s="8"/>
      <c r="O17" s="8"/>
    </row>
    <row r="18" spans="2:17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7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</sheetData>
  <mergeCells count="8">
    <mergeCell ref="B15:P15"/>
    <mergeCell ref="F3:M3"/>
    <mergeCell ref="F4:M4"/>
    <mergeCell ref="F5:M5"/>
    <mergeCell ref="F6:M6"/>
    <mergeCell ref="D7:E7"/>
    <mergeCell ref="D9:O9"/>
    <mergeCell ref="B11:B13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PFLSFE</vt:lpstr>
      <vt:lpstr>Aportes-FLSFE</vt:lpstr>
      <vt:lpstr>PFLSFP</vt:lpstr>
      <vt:lpstr>Aportes-FLSFP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2018-06-12T21:09:05Z</dcterms:modified>
</cp:coreProperties>
</file>