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rman.rodriguez\Desktop\Germán Rodríguez\"/>
    </mc:Choice>
  </mc:AlternateContent>
  <bookViews>
    <workbookView showSheetTabs="0" xWindow="0" yWindow="0" windowWidth="20490" windowHeight="7755"/>
  </bookViews>
  <sheets>
    <sheet name="Indice" sheetId="1" r:id="rId1"/>
    <sheet name="G Pop" sheetId="17" r:id="rId2"/>
    <sheet name="G Priv" sheetId="15" r:id="rId3"/>
    <sheet name="Hoja1" sheetId="14" r:id="rId4"/>
    <sheet name="PFLSFE" sheetId="2" r:id="rId5"/>
    <sheet name="Aportes-FLSFE" sheetId="10" r:id="rId6"/>
    <sheet name="PFLSFP" sheetId="4" r:id="rId7"/>
    <sheet name="Aportes-FLSFP" sheetId="8" r:id="rId8"/>
    <sheet name="FLSFP" sheetId="6" r:id="rId9"/>
    <sheet name="Aportes FLSFP" sheetId="11" r:id="rId10"/>
    <sheet name="FLSFPS" sheetId="12" r:id="rId11"/>
    <sheet name="Aportes FLSFPS" sheetId="13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8" i="14" l="1"/>
  <c r="C106" i="14"/>
  <c r="C105" i="14"/>
  <c r="C104" i="14"/>
  <c r="B105" i="14"/>
  <c r="B102" i="14"/>
  <c r="O12" i="13" l="1"/>
  <c r="P12" i="12"/>
  <c r="O12" i="12"/>
  <c r="O19" i="11"/>
  <c r="P19" i="6"/>
  <c r="N12" i="13"/>
  <c r="L12" i="13"/>
  <c r="M12" i="13"/>
  <c r="M12" i="12"/>
  <c r="M19" i="11"/>
  <c r="L12" i="12"/>
  <c r="L19" i="11"/>
  <c r="L19" i="6"/>
  <c r="K12" i="13"/>
  <c r="K12" i="12"/>
  <c r="K19" i="11"/>
  <c r="J12" i="13"/>
  <c r="J19" i="11"/>
  <c r="I12" i="13"/>
  <c r="I19" i="11"/>
  <c r="I19" i="6"/>
  <c r="H12" i="13"/>
  <c r="H19" i="11"/>
  <c r="F12" i="13"/>
  <c r="F19" i="11"/>
  <c r="P18" i="6"/>
  <c r="O11" i="13"/>
  <c r="O18" i="11"/>
  <c r="N11" i="13"/>
  <c r="N18" i="11"/>
  <c r="P13" i="6"/>
  <c r="P14" i="6"/>
  <c r="P15" i="6"/>
  <c r="P16" i="6"/>
  <c r="P17" i="6"/>
  <c r="P12" i="6"/>
  <c r="M18" i="6"/>
  <c r="M11" i="8"/>
  <c r="M18" i="11"/>
  <c r="L18" i="6"/>
  <c r="L11" i="8"/>
  <c r="L18" i="10"/>
  <c r="L18" i="11"/>
  <c r="K11" i="8"/>
  <c r="K18" i="6"/>
  <c r="K18" i="10"/>
  <c r="K18" i="11"/>
</calcChain>
</file>

<file path=xl/sharedStrings.xml><?xml version="1.0" encoding="utf-8"?>
<sst xmlns="http://schemas.openxmlformats.org/spreadsheetml/2006/main" count="210" uniqueCount="55">
  <si>
    <t>Patrimonio</t>
  </si>
  <si>
    <t>CORPORACIÓN DEL SEGURO DE DEPÓSITOS, FONDO DE LIQUIDEZ Y FONDO DE SEGUROS PRIVADOS</t>
  </si>
  <si>
    <t>EVOLUCIÓN HISTÓRICA DEL PATRIMONIO DEL FONDO DE LIQUIDEZ DEL SECTOR FINANCIERO PRIVADO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</si>
  <si>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</si>
  <si>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</si>
  <si>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</si>
  <si>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</si>
  <si>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</si>
  <si>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</si>
  <si>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</si>
  <si>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</si>
  <si>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</si>
  <si>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</si>
  <si>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</si>
  <si>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</si>
  <si>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</si>
  <si>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</si>
  <si>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</si>
  <si>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</si>
  <si>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</si>
  <si>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</si>
  <si>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</si>
  <si>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SISTEMA FINANCIERO ECUATORIANO</t>
  </si>
  <si>
    <t>EVOLUCIÓN HISTÓRICA DE LOS APORTES DEL FONDO DE LIQUIDEZ DEL SECTOR FINANCIERO PRIVADO</t>
  </si>
  <si>
    <t>EVOLUCIÓN HISTÓRICA DEL PATRIMONIO DEL FONDO DE LIQUIDEZ DEL SECTOR FINANCIERO ECUATORIANO Y FONDO DE LIQUIDEZ DEL SECTOR FINANCIERO PRIVADO (CONSOLIDADO)</t>
  </si>
  <si>
    <t>EVOLUCIÓN HISTÓRICA DE LOS APORTES DEL FONDO DE LIQUIDEZ DEL SECTOR FINANCIERO ECUATORIANO</t>
  </si>
  <si>
    <t>Aportes</t>
  </si>
  <si>
    <t>EVOLUCIÓN HISTÓRICA DE LOS APORTES AL FONDO DE LIQUIDEZ DEL SECTOR FINANCIERO ECUATORIANO Y FONDO DE LIQUIDEZ DEL SECTOR FINANCIERO PRIVADO (CONSOLIDADO)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</si>
  <si>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Fondo.
(3) Antes de mayo de 2016 estaba costituido el Fondo de Liquidez del Sistema Financiero Ecuatoriano.</t>
  </si>
  <si>
    <t>(en US$)</t>
  </si>
  <si>
    <t>5.1.</t>
  </si>
  <si>
    <t>5.1.1.</t>
  </si>
  <si>
    <t>5.1.2.</t>
  </si>
  <si>
    <t>SECTOR FINANCIERO PRIVADO</t>
  </si>
  <si>
    <t>Al 31 de agosto de 2016</t>
  </si>
  <si>
    <t>Al 30 de septiembre de 2016</t>
  </si>
  <si>
    <t xml:space="preserve"> 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</si>
  <si>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</si>
  <si>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</si>
  <si>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</si>
  <si>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</si>
  <si>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</si>
  <si>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Al 31 de octubre de 2016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</si>
  <si>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</si>
  <si>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</si>
  <si>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</si>
  <si>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</si>
  <si>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</si>
  <si>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marzo de 2018)</t>
    </r>
  </si>
  <si>
    <t>Al 31 de marzo de 2018</t>
  </si>
  <si>
    <t>Período</t>
  </si>
  <si>
    <t>Privado</t>
  </si>
  <si>
    <t>Pop y Solid</t>
  </si>
  <si>
    <t>Ver detalle</t>
  </si>
  <si>
    <t>Regresar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</si>
</sst>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4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7" xfId="0" applyNumberFormat="1" applyFont="1" applyFill="1" applyBorder="1"/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3" fontId="2" fillId="2" borderId="1" xfId="0" applyNumberFormat="1" applyFont="1" applyFill="1" applyBorder="1" applyAlignment="1">
      <alignment horizontal="right"/>
    </xf>
    <xf numFmtId="3" fontId="0" fillId="2" borderId="1" xfId="0" applyNumberFormat="1" applyFont="1" applyFill="1" applyBorder="1" applyAlignment="1">
      <alignment horizontal="right"/>
    </xf>
    <xf numFmtId="3" fontId="1" fillId="2" borderId="1" xfId="1" applyNumberFormat="1" applyFont="1" applyFill="1" applyBorder="1" applyAlignment="1">
      <alignment horizontal="right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/>
    <xf numFmtId="165" fontId="0" fillId="2" borderId="1" xfId="2" applyNumberFormat="1" applyFont="1" applyFill="1" applyBorder="1"/>
    <xf numFmtId="43" fontId="0" fillId="2" borderId="0" xfId="0" applyNumberFormat="1" applyFill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7" fillId="0" borderId="0" xfId="3"/>
    <xf numFmtId="17" fontId="0" fillId="0" borderId="0" xfId="0" applyNumberFormat="1"/>
    <xf numFmtId="0" fontId="3" fillId="0" borderId="0" xfId="0" applyFont="1"/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Patrimonio</a:t>
            </a:r>
            <a:r>
              <a:rPr lang="es-EC" baseline="0"/>
              <a:t> Fondo de Liquidez</a:t>
            </a:r>
            <a:endParaRPr lang="es-EC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Privado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FLSFP!$F$20</c:f>
              <c:numCache>
                <c:formatCode>_(* #,##0_);_(* \(#,##0\);_(* "-"??_);_(@_)</c:formatCode>
                <c:ptCount val="1"/>
                <c:pt idx="0">
                  <c:v>2602795981.8099999</c:v>
                </c:pt>
              </c:numCache>
            </c:numRef>
          </c:val>
        </c:ser>
        <c:ser>
          <c:idx val="1"/>
          <c:order val="1"/>
          <c:tx>
            <c:v>Popular y Solidario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FLSFPS!$F$13</c:f>
              <c:numCache>
                <c:formatCode>_(* #,##0_);_(* \(#,##0\);_(* "-"??_);_(@_)</c:formatCode>
                <c:ptCount val="1"/>
                <c:pt idx="0">
                  <c:v>143566075.96000001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9152704"/>
        <c:axId val="39153264"/>
      </c:barChart>
      <c:catAx>
        <c:axId val="39152704"/>
        <c:scaling>
          <c:orientation val="minMax"/>
        </c:scaling>
        <c:delete val="1"/>
        <c:axPos val="b"/>
        <c:majorTickMark val="none"/>
        <c:minorTickMark val="none"/>
        <c:tickLblPos val="nextTo"/>
        <c:crossAx val="39153264"/>
        <c:crosses val="autoZero"/>
        <c:auto val="1"/>
        <c:lblAlgn val="ctr"/>
        <c:lblOffset val="100"/>
        <c:noMultiLvlLbl val="0"/>
      </c:catAx>
      <c:valAx>
        <c:axId val="39153264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9152704"/>
        <c:crosses val="autoZero"/>
        <c:crossBetween val="between"/>
        <c:dispUnits>
          <c:builtInUnit val="million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1.1124354390147001E-2"/>
                  <c:y val="-0.19078587528995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427095748907429E-2"/>
                  <c:y val="-0.424932176782164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Hoja1!$A$94:$A$111</c:f>
              <c:numCache>
                <c:formatCode>mmm\-yy</c:formatCode>
                <c:ptCount val="18"/>
                <c:pt idx="0">
                  <c:v>42644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  <c:pt idx="13">
                  <c:v>43040</c:v>
                </c:pt>
                <c:pt idx="14">
                  <c:v>43070</c:v>
                </c:pt>
                <c:pt idx="15">
                  <c:v>43101</c:v>
                </c:pt>
                <c:pt idx="16">
                  <c:v>43132</c:v>
                </c:pt>
                <c:pt idx="17">
                  <c:v>43160</c:v>
                </c:pt>
              </c:numCache>
            </c:numRef>
          </c:cat>
          <c:val>
            <c:numRef>
              <c:f>Hoja1!$C$94:$C$111</c:f>
              <c:numCache>
                <c:formatCode>_(* #,##0_);_(* \(#,##0\);_(* "-"??_);_(@_)</c:formatCode>
                <c:ptCount val="18"/>
                <c:pt idx="0">
                  <c:v>40669204.090000004</c:v>
                </c:pt>
                <c:pt idx="1">
                  <c:v>65788656.960000001</c:v>
                </c:pt>
                <c:pt idx="2">
                  <c:v>66681805.32</c:v>
                </c:pt>
                <c:pt idx="3">
                  <c:v>93795736.120000005</c:v>
                </c:pt>
                <c:pt idx="4">
                  <c:v>93795736.120000005</c:v>
                </c:pt>
                <c:pt idx="5">
                  <c:v>96685230.609999999</c:v>
                </c:pt>
                <c:pt idx="6">
                  <c:v>97797379.819999993</c:v>
                </c:pt>
                <c:pt idx="7">
                  <c:v>99480679.299999997</c:v>
                </c:pt>
                <c:pt idx="8">
                  <c:v>101143313.26000001</c:v>
                </c:pt>
                <c:pt idx="9">
                  <c:v>102367152.3</c:v>
                </c:pt>
                <c:pt idx="10">
                  <c:v>103632073.75</c:v>
                </c:pt>
                <c:pt idx="11">
                  <c:v>104371757.93000001</c:v>
                </c:pt>
                <c:pt idx="12">
                  <c:v>105251930.59999999</c:v>
                </c:pt>
                <c:pt idx="13">
                  <c:v>106038689.95999999</c:v>
                </c:pt>
                <c:pt idx="14">
                  <c:v>107916485.73999999</c:v>
                </c:pt>
                <c:pt idx="15">
                  <c:v>140899251.52000001</c:v>
                </c:pt>
                <c:pt idx="16">
                  <c:v>142129646.62</c:v>
                </c:pt>
                <c:pt idx="17">
                  <c:v>143566075.96000001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55504"/>
        <c:axId val="39156064"/>
      </c:areaChart>
      <c:dateAx>
        <c:axId val="39155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9156064"/>
        <c:crosses val="autoZero"/>
        <c:auto val="1"/>
        <c:lblOffset val="100"/>
        <c:baseTimeUnit val="months"/>
      </c:dateAx>
      <c:valAx>
        <c:axId val="39156064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9155504"/>
        <c:crosses val="autoZero"/>
        <c:crossBetween val="midCat"/>
        <c:dispUnits>
          <c:builtInUnit val="million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2.1489524774838186E-2"/>
                  <c:y val="-0.121409193366332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9"/>
              <c:layout>
                <c:manualLayout>
                  <c:x val="-2.1695369127726735E-2"/>
                  <c:y val="-0.39891592106080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Hoja1!$A$2:$A$111</c:f>
              <c:numCache>
                <c:formatCode>mmm\-yy</c:formatCode>
                <c:ptCount val="110"/>
                <c:pt idx="0">
                  <c:v>39845</c:v>
                </c:pt>
                <c:pt idx="1">
                  <c:v>39873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41153</c:v>
                </c:pt>
                <c:pt idx="44">
                  <c:v>41183</c:v>
                </c:pt>
                <c:pt idx="45">
                  <c:v>41214</c:v>
                </c:pt>
                <c:pt idx="46">
                  <c:v>41244</c:v>
                </c:pt>
                <c:pt idx="47">
                  <c:v>41275</c:v>
                </c:pt>
                <c:pt idx="48">
                  <c:v>41306</c:v>
                </c:pt>
                <c:pt idx="49">
                  <c:v>41334</c:v>
                </c:pt>
                <c:pt idx="50">
                  <c:v>41365</c:v>
                </c:pt>
                <c:pt idx="51">
                  <c:v>41395</c:v>
                </c:pt>
                <c:pt idx="52">
                  <c:v>41426</c:v>
                </c:pt>
                <c:pt idx="53">
                  <c:v>41456</c:v>
                </c:pt>
                <c:pt idx="54">
                  <c:v>41487</c:v>
                </c:pt>
                <c:pt idx="55">
                  <c:v>41518</c:v>
                </c:pt>
                <c:pt idx="56">
                  <c:v>41548</c:v>
                </c:pt>
                <c:pt idx="57">
                  <c:v>41579</c:v>
                </c:pt>
                <c:pt idx="58">
                  <c:v>41609</c:v>
                </c:pt>
                <c:pt idx="59">
                  <c:v>41640</c:v>
                </c:pt>
                <c:pt idx="60">
                  <c:v>41671</c:v>
                </c:pt>
                <c:pt idx="61">
                  <c:v>41699</c:v>
                </c:pt>
                <c:pt idx="62">
                  <c:v>41730</c:v>
                </c:pt>
                <c:pt idx="63">
                  <c:v>41760</c:v>
                </c:pt>
                <c:pt idx="64">
                  <c:v>41791</c:v>
                </c:pt>
                <c:pt idx="65">
                  <c:v>41821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42401</c:v>
                </c:pt>
                <c:pt idx="85">
                  <c:v>42430</c:v>
                </c:pt>
                <c:pt idx="86">
                  <c:v>42461</c:v>
                </c:pt>
                <c:pt idx="87">
                  <c:v>42491</c:v>
                </c:pt>
                <c:pt idx="88">
                  <c:v>42522</c:v>
                </c:pt>
                <c:pt idx="89">
                  <c:v>42552</c:v>
                </c:pt>
                <c:pt idx="90">
                  <c:v>42583</c:v>
                </c:pt>
                <c:pt idx="91">
                  <c:v>42614</c:v>
                </c:pt>
                <c:pt idx="92">
                  <c:v>42644</c:v>
                </c:pt>
                <c:pt idx="93">
                  <c:v>42675</c:v>
                </c:pt>
                <c:pt idx="94">
                  <c:v>42705</c:v>
                </c:pt>
                <c:pt idx="95">
                  <c:v>42736</c:v>
                </c:pt>
                <c:pt idx="96">
                  <c:v>42767</c:v>
                </c:pt>
                <c:pt idx="97">
                  <c:v>42795</c:v>
                </c:pt>
                <c:pt idx="98">
                  <c:v>42826</c:v>
                </c:pt>
                <c:pt idx="99">
                  <c:v>42856</c:v>
                </c:pt>
                <c:pt idx="100">
                  <c:v>42887</c:v>
                </c:pt>
                <c:pt idx="101">
                  <c:v>42917</c:v>
                </c:pt>
                <c:pt idx="102">
                  <c:v>42948</c:v>
                </c:pt>
                <c:pt idx="103">
                  <c:v>42979</c:v>
                </c:pt>
                <c:pt idx="104">
                  <c:v>43009</c:v>
                </c:pt>
                <c:pt idx="105">
                  <c:v>43040</c:v>
                </c:pt>
                <c:pt idx="106">
                  <c:v>43070</c:v>
                </c:pt>
                <c:pt idx="107">
                  <c:v>43101</c:v>
                </c:pt>
                <c:pt idx="108">
                  <c:v>43132</c:v>
                </c:pt>
                <c:pt idx="109">
                  <c:v>43160</c:v>
                </c:pt>
              </c:numCache>
            </c:numRef>
          </c:cat>
          <c:val>
            <c:numRef>
              <c:f>Hoja1!$B$2:$B$111</c:f>
              <c:numCache>
                <c:formatCode>_(* #,##0_);_(* \(#,##0\);_(* "-"??_);_(@_)</c:formatCode>
                <c:ptCount val="110"/>
                <c:pt idx="0">
                  <c:v>416838848.30000001</c:v>
                </c:pt>
                <c:pt idx="1">
                  <c:v>408202733.88</c:v>
                </c:pt>
                <c:pt idx="2">
                  <c:v>409321522.79000002</c:v>
                </c:pt>
                <c:pt idx="3">
                  <c:v>408557158.66000003</c:v>
                </c:pt>
                <c:pt idx="4">
                  <c:v>408496805.94999999</c:v>
                </c:pt>
                <c:pt idx="5">
                  <c:v>408807499.43000001</c:v>
                </c:pt>
                <c:pt idx="6">
                  <c:v>405491800.95999998</c:v>
                </c:pt>
                <c:pt idx="7">
                  <c:v>414606144.57999998</c:v>
                </c:pt>
                <c:pt idx="8">
                  <c:v>417732921.05000001</c:v>
                </c:pt>
                <c:pt idx="9">
                  <c:v>416683325.22000003</c:v>
                </c:pt>
                <c:pt idx="10">
                  <c:v>421622477.85000002</c:v>
                </c:pt>
                <c:pt idx="11">
                  <c:v>474208398.44999999</c:v>
                </c:pt>
                <c:pt idx="12">
                  <c:v>484641479.30000001</c:v>
                </c:pt>
                <c:pt idx="13">
                  <c:v>490915470.47000003</c:v>
                </c:pt>
                <c:pt idx="14">
                  <c:v>495847061.07999998</c:v>
                </c:pt>
                <c:pt idx="15">
                  <c:v>503825880.89999998</c:v>
                </c:pt>
                <c:pt idx="16">
                  <c:v>509182380.69999999</c:v>
                </c:pt>
                <c:pt idx="17">
                  <c:v>513559561.07999998</c:v>
                </c:pt>
                <c:pt idx="18">
                  <c:v>516987703.69</c:v>
                </c:pt>
                <c:pt idx="19">
                  <c:v>520280179.20999998</c:v>
                </c:pt>
                <c:pt idx="20">
                  <c:v>524636159.93000001</c:v>
                </c:pt>
                <c:pt idx="21">
                  <c:v>526916715.27999997</c:v>
                </c:pt>
                <c:pt idx="22">
                  <c:v>531371845.89999998</c:v>
                </c:pt>
                <c:pt idx="23">
                  <c:v>593745042.26999998</c:v>
                </c:pt>
                <c:pt idx="24">
                  <c:v>594367975.10000002</c:v>
                </c:pt>
                <c:pt idx="25">
                  <c:v>594224460.00999999</c:v>
                </c:pt>
                <c:pt idx="26">
                  <c:v>607615539.87</c:v>
                </c:pt>
                <c:pt idx="27">
                  <c:v>623337732.65999997</c:v>
                </c:pt>
                <c:pt idx="28">
                  <c:v>626728614.78999996</c:v>
                </c:pt>
                <c:pt idx="29">
                  <c:v>631583900.97000003</c:v>
                </c:pt>
                <c:pt idx="30">
                  <c:v>637763481.57000005</c:v>
                </c:pt>
                <c:pt idx="31">
                  <c:v>644113093.21000004</c:v>
                </c:pt>
                <c:pt idx="32">
                  <c:v>651582444.26999998</c:v>
                </c:pt>
                <c:pt idx="33">
                  <c:v>661368893.36000001</c:v>
                </c:pt>
                <c:pt idx="34">
                  <c:v>660353634.95000005</c:v>
                </c:pt>
                <c:pt idx="35">
                  <c:v>724469078.38</c:v>
                </c:pt>
                <c:pt idx="36">
                  <c:v>736737739.55999994</c:v>
                </c:pt>
                <c:pt idx="37">
                  <c:v>744138053.67999995</c:v>
                </c:pt>
                <c:pt idx="38">
                  <c:v>756839601.71000004</c:v>
                </c:pt>
                <c:pt idx="39">
                  <c:v>769458167.55999994</c:v>
                </c:pt>
                <c:pt idx="40">
                  <c:v>770244273.76999998</c:v>
                </c:pt>
                <c:pt idx="41">
                  <c:v>769224560.29999995</c:v>
                </c:pt>
                <c:pt idx="42">
                  <c:v>766233446.33000004</c:v>
                </c:pt>
                <c:pt idx="43">
                  <c:v>764904329.38999999</c:v>
                </c:pt>
                <c:pt idx="44">
                  <c:v>1197390226.74</c:v>
                </c:pt>
                <c:pt idx="45">
                  <c:v>1196543154.49</c:v>
                </c:pt>
                <c:pt idx="46">
                  <c:v>1214188938.23</c:v>
                </c:pt>
                <c:pt idx="47">
                  <c:v>1535147426.0899999</c:v>
                </c:pt>
                <c:pt idx="48">
                  <c:v>1550765214.96</c:v>
                </c:pt>
                <c:pt idx="49">
                  <c:v>1545429060.5799999</c:v>
                </c:pt>
                <c:pt idx="50">
                  <c:v>1564132584.3399999</c:v>
                </c:pt>
                <c:pt idx="51">
                  <c:v>1570380664.03</c:v>
                </c:pt>
                <c:pt idx="52">
                  <c:v>1569627598.6099999</c:v>
                </c:pt>
                <c:pt idx="53">
                  <c:v>1578031955.48</c:v>
                </c:pt>
                <c:pt idx="54">
                  <c:v>1585565408.9000001</c:v>
                </c:pt>
                <c:pt idx="55">
                  <c:v>1595878671.4000001</c:v>
                </c:pt>
                <c:pt idx="56">
                  <c:v>1605737047.1099999</c:v>
                </c:pt>
                <c:pt idx="57">
                  <c:v>1609552463.02</c:v>
                </c:pt>
                <c:pt idx="58">
                  <c:v>1642745777.5999999</c:v>
                </c:pt>
                <c:pt idx="59">
                  <c:v>2036310127.6500001</c:v>
                </c:pt>
                <c:pt idx="60">
                  <c:v>2045619431.95</c:v>
                </c:pt>
                <c:pt idx="61">
                  <c:v>2031779986.48</c:v>
                </c:pt>
                <c:pt idx="62">
                  <c:v>2041856347.3599999</c:v>
                </c:pt>
                <c:pt idx="63">
                  <c:v>2054331261.4400001</c:v>
                </c:pt>
                <c:pt idx="64">
                  <c:v>2051303071.98</c:v>
                </c:pt>
                <c:pt idx="65">
                  <c:v>2068485649.3099999</c:v>
                </c:pt>
                <c:pt idx="66">
                  <c:v>2082935979.46</c:v>
                </c:pt>
                <c:pt idx="67">
                  <c:v>2099022517.9400001</c:v>
                </c:pt>
                <c:pt idx="68">
                  <c:v>2101428674.4400001</c:v>
                </c:pt>
                <c:pt idx="69">
                  <c:v>2097033956.23</c:v>
                </c:pt>
                <c:pt idx="70">
                  <c:v>2114927889.22</c:v>
                </c:pt>
                <c:pt idx="71">
                  <c:v>2509001265.3000002</c:v>
                </c:pt>
                <c:pt idx="72">
                  <c:v>2505276312.9899998</c:v>
                </c:pt>
                <c:pt idx="73">
                  <c:v>2467304684.3299999</c:v>
                </c:pt>
                <c:pt idx="74">
                  <c:v>2446084190.2199998</c:v>
                </c:pt>
                <c:pt idx="75">
                  <c:v>2450157586.8499999</c:v>
                </c:pt>
                <c:pt idx="76">
                  <c:v>2391914513.5700002</c:v>
                </c:pt>
                <c:pt idx="77">
                  <c:v>2362832558.8299999</c:v>
                </c:pt>
                <c:pt idx="78">
                  <c:v>2336584121.6100001</c:v>
                </c:pt>
                <c:pt idx="79">
                  <c:v>2311289349.3899999</c:v>
                </c:pt>
                <c:pt idx="80">
                  <c:v>2270503336.73</c:v>
                </c:pt>
                <c:pt idx="81">
                  <c:v>2240941249.1900001</c:v>
                </c:pt>
                <c:pt idx="82">
                  <c:v>2233255684.6900001</c:v>
                </c:pt>
                <c:pt idx="83">
                  <c:v>2238138209.2800002</c:v>
                </c:pt>
                <c:pt idx="84">
                  <c:v>2234538935</c:v>
                </c:pt>
                <c:pt idx="85">
                  <c:v>2269723955.8400002</c:v>
                </c:pt>
                <c:pt idx="86">
                  <c:v>2291611108.3699999</c:v>
                </c:pt>
                <c:pt idx="87">
                  <c:v>2326057429.25</c:v>
                </c:pt>
                <c:pt idx="88">
                  <c:v>2308935178.2799997</c:v>
                </c:pt>
                <c:pt idx="89">
                  <c:v>2312199682.8299999</c:v>
                </c:pt>
                <c:pt idx="90">
                  <c:v>2328851482.75</c:v>
                </c:pt>
                <c:pt idx="91">
                  <c:v>2359667937.6099997</c:v>
                </c:pt>
                <c:pt idx="92">
                  <c:v>2349597173.9400001</c:v>
                </c:pt>
                <c:pt idx="93">
                  <c:v>2390351786.7399998</c:v>
                </c:pt>
                <c:pt idx="94">
                  <c:v>2390884246.1300001</c:v>
                </c:pt>
                <c:pt idx="95">
                  <c:v>2452658492.5799999</c:v>
                </c:pt>
                <c:pt idx="96">
                  <c:v>2452658492.5799999</c:v>
                </c:pt>
                <c:pt idx="97">
                  <c:v>2490699989.2800002</c:v>
                </c:pt>
                <c:pt idx="98">
                  <c:v>2511813713.8600001</c:v>
                </c:pt>
                <c:pt idx="99">
                  <c:v>2536719015.2399998</c:v>
                </c:pt>
                <c:pt idx="100">
                  <c:v>2498256026.3200002</c:v>
                </c:pt>
                <c:pt idx="101">
                  <c:v>2504867146.0300002</c:v>
                </c:pt>
                <c:pt idx="102">
                  <c:v>2506072645.5300002</c:v>
                </c:pt>
                <c:pt idx="103">
                  <c:v>2490724562.9000001</c:v>
                </c:pt>
                <c:pt idx="104">
                  <c:v>2479332987.5</c:v>
                </c:pt>
                <c:pt idx="105">
                  <c:v>2475908200.7199998</c:v>
                </c:pt>
                <c:pt idx="106">
                  <c:v>2517219136.2199998</c:v>
                </c:pt>
                <c:pt idx="107">
                  <c:v>2588714090.8299999</c:v>
                </c:pt>
                <c:pt idx="108">
                  <c:v>2608878974.9400001</c:v>
                </c:pt>
                <c:pt idx="109">
                  <c:v>2602795981.8099999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092976"/>
        <c:axId val="268093536"/>
      </c:areaChart>
      <c:dateAx>
        <c:axId val="268092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68093536"/>
        <c:crosses val="autoZero"/>
        <c:auto val="1"/>
        <c:lblOffset val="100"/>
        <c:baseTimeUnit val="months"/>
      </c:dateAx>
      <c:valAx>
        <c:axId val="268093536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68092976"/>
        <c:crosses val="autoZero"/>
        <c:crossBetween val="midCat"/>
        <c:dispUnits>
          <c:builtInUnit val="million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523875</xdr:colOff>
      <xdr:row>6</xdr:row>
      <xdr:rowOff>176212</xdr:rowOff>
    </xdr:from>
    <xdr:to>
      <xdr:col>14</xdr:col>
      <xdr:colOff>466725</xdr:colOff>
      <xdr:row>21</xdr:row>
      <xdr:rowOff>14287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105833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5</xdr:row>
      <xdr:rowOff>128587</xdr:rowOff>
    </xdr:from>
    <xdr:to>
      <xdr:col>10</xdr:col>
      <xdr:colOff>561974</xdr:colOff>
      <xdr:row>21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247651</xdr:colOff>
      <xdr:row>1</xdr:row>
      <xdr:rowOff>19052</xdr:rowOff>
    </xdr:from>
    <xdr:to>
      <xdr:col>2</xdr:col>
      <xdr:colOff>674716</xdr:colOff>
      <xdr:row>4</xdr:row>
      <xdr:rowOff>19051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209552"/>
          <a:ext cx="1951065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5</xdr:row>
      <xdr:rowOff>128587</xdr:rowOff>
    </xdr:from>
    <xdr:to>
      <xdr:col>10</xdr:col>
      <xdr:colOff>561974</xdr:colOff>
      <xdr:row>21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247651</xdr:colOff>
      <xdr:row>1</xdr:row>
      <xdr:rowOff>19052</xdr:rowOff>
    </xdr:from>
    <xdr:to>
      <xdr:col>2</xdr:col>
      <xdr:colOff>674716</xdr:colOff>
      <xdr:row>4</xdr:row>
      <xdr:rowOff>19051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209552"/>
          <a:ext cx="1951065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101863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37846"/>
          <a:ext cx="1772776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4</xdr:col>
      <xdr:colOff>139203</xdr:colOff>
      <xdr:row>4</xdr:row>
      <xdr:rowOff>101863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271196"/>
          <a:ext cx="1768241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159013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271196"/>
          <a:ext cx="1769601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159013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271196"/>
          <a:ext cx="1769601" cy="706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0</xdr:row>
      <xdr:rowOff>42333</xdr:rowOff>
    </xdr:from>
    <xdr:to>
      <xdr:col>4</xdr:col>
      <xdr:colOff>857249</xdr:colOff>
      <xdr:row>5</xdr:row>
      <xdr:rowOff>127000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783417" cy="1100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5</xdr:row>
      <xdr:rowOff>63498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24.28515625" style="1" customWidth="1"/>
    <col min="9" max="16384" width="11.5703125" style="1"/>
  </cols>
  <sheetData>
    <row r="2" spans="2:9" x14ac:dyDescent="0.25">
      <c r="G2" s="64" t="s">
        <v>48</v>
      </c>
      <c r="H2" s="64"/>
    </row>
    <row r="3" spans="2:9" x14ac:dyDescent="0.25">
      <c r="G3" s="64"/>
      <c r="H3" s="64"/>
    </row>
    <row r="4" spans="2:9" x14ac:dyDescent="0.25">
      <c r="G4" s="64"/>
      <c r="H4" s="64"/>
    </row>
    <row r="5" spans="2:9" x14ac:dyDescent="0.25">
      <c r="G5" s="64"/>
      <c r="H5" s="64"/>
    </row>
    <row r="6" spans="2:9" x14ac:dyDescent="0.25">
      <c r="G6" s="64"/>
      <c r="H6" s="64"/>
    </row>
    <row r="8" spans="2:9" ht="18.75" x14ac:dyDescent="0.3">
      <c r="B8" s="65" t="s">
        <v>47</v>
      </c>
      <c r="C8" s="65"/>
      <c r="D8" s="65"/>
      <c r="E8" s="65"/>
      <c r="F8" s="65"/>
      <c r="G8" s="65"/>
      <c r="H8" s="65"/>
    </row>
    <row r="10" spans="2:9" x14ac:dyDescent="0.25">
      <c r="B10" s="45" t="s">
        <v>30</v>
      </c>
      <c r="C10" s="58" t="s">
        <v>33</v>
      </c>
      <c r="D10" s="59"/>
      <c r="E10" s="59"/>
      <c r="F10" s="59"/>
      <c r="G10" s="59"/>
      <c r="H10" s="60"/>
    </row>
    <row r="11" spans="2:9" x14ac:dyDescent="0.25">
      <c r="B11" s="46" t="s">
        <v>31</v>
      </c>
      <c r="C11" s="66" t="s">
        <v>0</v>
      </c>
      <c r="D11" s="67"/>
      <c r="E11" s="67"/>
      <c r="F11" s="67"/>
      <c r="G11" s="67"/>
      <c r="H11" s="68"/>
    </row>
    <row r="12" spans="2:9" x14ac:dyDescent="0.25">
      <c r="B12" s="47" t="s">
        <v>32</v>
      </c>
      <c r="C12" s="62" t="s">
        <v>26</v>
      </c>
      <c r="D12" s="63"/>
      <c r="E12" s="63"/>
      <c r="F12" s="63"/>
      <c r="G12" s="63"/>
      <c r="H12" s="69"/>
    </row>
    <row r="13" spans="2:9" x14ac:dyDescent="0.25">
      <c r="B13" s="48"/>
    </row>
    <row r="14" spans="2:9" x14ac:dyDescent="0.25">
      <c r="B14" s="45" t="s">
        <v>38</v>
      </c>
      <c r="C14" s="58" t="s">
        <v>37</v>
      </c>
      <c r="D14" s="59"/>
      <c r="E14" s="59"/>
      <c r="F14" s="59"/>
      <c r="G14" s="59"/>
      <c r="H14" s="60"/>
    </row>
    <row r="15" spans="2:9" x14ac:dyDescent="0.25">
      <c r="B15" s="46" t="s">
        <v>39</v>
      </c>
      <c r="C15" s="61" t="s">
        <v>0</v>
      </c>
      <c r="D15" s="61"/>
      <c r="E15" s="61"/>
      <c r="F15" s="61"/>
      <c r="G15" s="61"/>
      <c r="H15" s="61"/>
      <c r="I15" s="49"/>
    </row>
    <row r="16" spans="2:9" x14ac:dyDescent="0.25">
      <c r="B16" s="47" t="s">
        <v>40</v>
      </c>
      <c r="C16" s="62" t="s">
        <v>26</v>
      </c>
      <c r="D16" s="63"/>
      <c r="E16" s="63"/>
      <c r="F16" s="63"/>
      <c r="G16" s="63"/>
      <c r="H16" s="63"/>
      <c r="I16" s="49"/>
    </row>
    <row r="17" spans="2:2" x14ac:dyDescent="0.25">
      <c r="B17" s="48"/>
    </row>
    <row r="18" spans="2:2" x14ac:dyDescent="0.25">
      <c r="B18" s="41"/>
    </row>
    <row r="19" spans="2:2" x14ac:dyDescent="0.25">
      <c r="B19" s="40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'G Priv'!A1" display="Patrimonio"/>
    <hyperlink ref="C12:H12" location="'Aportes FLSFP'!A1" display="Aportes"/>
    <hyperlink ref="C15:H15" location="'G Pop'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4"/>
  <sheetViews>
    <sheetView zoomScale="90" zoomScaleNormal="90" workbookViewId="0">
      <selection activeCell="D7" sqref="D7:E7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7.7109375" style="1" bestFit="1" customWidth="1"/>
    <col min="5" max="7" width="17.5703125" style="1" customWidth="1"/>
    <col min="8" max="8" width="18.42578125" style="1" customWidth="1"/>
    <col min="9" max="9" width="17.5703125" style="1" customWidth="1"/>
    <col min="10" max="10" width="17.85546875" style="1" customWidth="1"/>
    <col min="11" max="11" width="17.5703125" style="1" customWidth="1"/>
    <col min="12" max="13" width="17.85546875" style="1" customWidth="1"/>
    <col min="14" max="15" width="17.57031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20"/>
      <c r="C3" s="20"/>
      <c r="D3" s="20"/>
      <c r="F3" s="78" t="s">
        <v>1</v>
      </c>
      <c r="G3" s="78"/>
      <c r="H3" s="78"/>
      <c r="I3" s="78"/>
      <c r="J3" s="78"/>
      <c r="K3" s="78"/>
      <c r="L3" s="78"/>
      <c r="M3" s="78"/>
      <c r="N3" s="78"/>
      <c r="O3" s="22"/>
      <c r="P3" s="22"/>
    </row>
    <row r="4" spans="2:16" ht="15.75" x14ac:dyDescent="0.25">
      <c r="B4" s="22"/>
      <c r="C4" s="22"/>
      <c r="D4" s="22"/>
      <c r="F4" s="86" t="s">
        <v>27</v>
      </c>
      <c r="G4" s="86"/>
      <c r="H4" s="86"/>
      <c r="I4" s="86"/>
      <c r="J4" s="86"/>
      <c r="K4" s="86"/>
      <c r="L4" s="86"/>
      <c r="M4" s="86"/>
      <c r="N4" s="86"/>
      <c r="O4" s="32"/>
      <c r="P4" s="32"/>
    </row>
    <row r="5" spans="2:16" ht="14.45" customHeight="1" x14ac:dyDescent="0.25">
      <c r="B5" s="24"/>
      <c r="C5" s="24"/>
      <c r="D5" s="24"/>
      <c r="F5" s="79" t="s">
        <v>49</v>
      </c>
      <c r="G5" s="79"/>
      <c r="H5" s="79"/>
      <c r="I5" s="79"/>
      <c r="J5" s="79"/>
      <c r="K5" s="79"/>
      <c r="L5" s="79"/>
      <c r="M5" s="79"/>
      <c r="N5" s="79"/>
      <c r="O5" s="32"/>
      <c r="P5" s="32"/>
    </row>
    <row r="6" spans="2:16" ht="14.45" customHeight="1" x14ac:dyDescent="0.25">
      <c r="F6" s="80" t="s">
        <v>29</v>
      </c>
      <c r="G6" s="80"/>
      <c r="H6" s="80"/>
      <c r="I6" s="80"/>
      <c r="J6" s="80"/>
      <c r="K6" s="80"/>
      <c r="L6" s="80"/>
      <c r="M6" s="80"/>
      <c r="N6" s="80"/>
      <c r="O6" s="33"/>
      <c r="P6" s="33"/>
    </row>
    <row r="7" spans="2:16" x14ac:dyDescent="0.25">
      <c r="D7" s="85" t="s">
        <v>4</v>
      </c>
      <c r="E7" s="85"/>
      <c r="F7" s="26"/>
      <c r="G7" s="27"/>
      <c r="H7" s="27"/>
      <c r="I7" s="27"/>
      <c r="J7" s="27"/>
      <c r="K7" s="27"/>
      <c r="L7" s="27"/>
    </row>
    <row r="9" spans="2:16" ht="15" customHeight="1" x14ac:dyDescent="0.25">
      <c r="B9" s="2"/>
      <c r="C9" s="2"/>
      <c r="D9" s="82" t="s">
        <v>5</v>
      </c>
      <c r="E9" s="83"/>
      <c r="F9" s="83"/>
      <c r="G9" s="83"/>
      <c r="H9" s="83"/>
      <c r="I9" s="83"/>
      <c r="J9" s="83"/>
      <c r="K9" s="83"/>
      <c r="L9" s="83"/>
      <c r="M9" s="83"/>
      <c r="N9" s="83"/>
      <c r="O9" s="84"/>
    </row>
    <row r="10" spans="2:16" x14ac:dyDescent="0.25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25">
      <c r="B11" s="88" t="s">
        <v>19</v>
      </c>
      <c r="C11" s="19">
        <v>2009</v>
      </c>
      <c r="D11" s="39"/>
      <c r="E11" s="39">
        <v>399596816.44999999</v>
      </c>
      <c r="F11" s="39">
        <v>-8636114.4200000167</v>
      </c>
      <c r="G11" s="39">
        <v>1118788.9100000262</v>
      </c>
      <c r="H11" s="39">
        <v>-764364.12999999523</v>
      </c>
      <c r="I11" s="39">
        <v>-60352.709999978542</v>
      </c>
      <c r="J11" s="39">
        <v>310693.47999995947</v>
      </c>
      <c r="K11" s="39">
        <v>-3315698.469999969</v>
      </c>
      <c r="L11" s="39">
        <v>9114343.6200000048</v>
      </c>
      <c r="M11" s="39">
        <v>3126776.469999969</v>
      </c>
      <c r="N11" s="39">
        <v>-1049595.8299999833</v>
      </c>
      <c r="O11" s="39">
        <v>4614016.5500000119</v>
      </c>
    </row>
    <row r="12" spans="2:16" x14ac:dyDescent="0.25">
      <c r="B12" s="89"/>
      <c r="C12" s="19">
        <v>2010</v>
      </c>
      <c r="D12" s="39">
        <v>19456586.74000001</v>
      </c>
      <c r="E12" s="39">
        <v>10433080.849999964</v>
      </c>
      <c r="F12" s="39">
        <v>6273991.1700000167</v>
      </c>
      <c r="G12" s="39">
        <v>4931590.6100000143</v>
      </c>
      <c r="H12" s="39">
        <v>7978819.8199999928</v>
      </c>
      <c r="I12" s="39">
        <v>5356499.8000000119</v>
      </c>
      <c r="J12" s="39">
        <v>4377180.3799999952</v>
      </c>
      <c r="K12" s="39">
        <v>3428142.6099999547</v>
      </c>
      <c r="L12" s="39">
        <v>3292475.5200000405</v>
      </c>
      <c r="M12" s="39">
        <v>4355980.719999969</v>
      </c>
      <c r="N12" s="39">
        <v>2280555.3500000238</v>
      </c>
      <c r="O12" s="39">
        <v>3640214.8399999738</v>
      </c>
    </row>
    <row r="13" spans="2:16" x14ac:dyDescent="0.25">
      <c r="B13" s="89"/>
      <c r="C13" s="19">
        <v>2011</v>
      </c>
      <c r="D13" s="39">
        <v>23726323.710000038</v>
      </c>
      <c r="E13" s="39">
        <v>622932.82999998331</v>
      </c>
      <c r="F13" s="39">
        <v>-143515.09000003338</v>
      </c>
      <c r="G13" s="39">
        <v>13391079.860000014</v>
      </c>
      <c r="H13" s="39">
        <v>15722192.790000021</v>
      </c>
      <c r="I13" s="39">
        <v>3390882.1299999952</v>
      </c>
      <c r="J13" s="39">
        <v>4855286.1800000072</v>
      </c>
      <c r="K13" s="39">
        <v>6179580.6000000238</v>
      </c>
      <c r="L13" s="39">
        <v>6349611.6399999857</v>
      </c>
      <c r="M13" s="39">
        <v>7469351.0599999428</v>
      </c>
      <c r="N13" s="39">
        <v>9786449.0900000334</v>
      </c>
      <c r="O13" s="39">
        <v>-1593138.4500000477</v>
      </c>
    </row>
    <row r="14" spans="2:16" x14ac:dyDescent="0.25">
      <c r="B14" s="89"/>
      <c r="C14" s="19">
        <v>2012</v>
      </c>
      <c r="D14" s="39">
        <v>18561779.210000038</v>
      </c>
      <c r="E14" s="39">
        <v>12268661.180000067</v>
      </c>
      <c r="F14" s="39">
        <v>7400314.1200000048</v>
      </c>
      <c r="G14" s="39">
        <v>12701548.029999971</v>
      </c>
      <c r="H14" s="39">
        <v>13470082.329999924</v>
      </c>
      <c r="I14" s="39">
        <v>786106.21000003815</v>
      </c>
      <c r="J14" s="39">
        <v>-1019713.4700000286</v>
      </c>
      <c r="K14" s="39">
        <v>-2991113.9699999094</v>
      </c>
      <c r="L14" s="39">
        <v>-1329116.9400000572</v>
      </c>
      <c r="M14" s="39">
        <v>432485897.35000002</v>
      </c>
      <c r="N14" s="39">
        <v>-847072.25</v>
      </c>
      <c r="O14" s="39">
        <v>16842949.75999999</v>
      </c>
    </row>
    <row r="15" spans="2:16" x14ac:dyDescent="0.25">
      <c r="B15" s="89"/>
      <c r="C15" s="19">
        <v>2013</v>
      </c>
      <c r="D15" s="39">
        <v>268284229.62999988</v>
      </c>
      <c r="E15" s="39">
        <v>15617788.870000124</v>
      </c>
      <c r="F15" s="39">
        <v>-14576614.380000114</v>
      </c>
      <c r="G15" s="39">
        <v>18703523.75999999</v>
      </c>
      <c r="H15" s="39">
        <v>-466903.72999978065</v>
      </c>
      <c r="I15" s="39">
        <v>16303924.179999828</v>
      </c>
      <c r="J15" s="39">
        <v>8404356.870000124</v>
      </c>
      <c r="K15" s="39">
        <v>7533453.4199998379</v>
      </c>
      <c r="L15" s="39">
        <v>10313262.5</v>
      </c>
      <c r="M15" s="39">
        <v>9858375.7100000381</v>
      </c>
      <c r="N15" s="39">
        <v>3815415.9100000858</v>
      </c>
      <c r="O15" s="39">
        <v>32087366.119999886</v>
      </c>
    </row>
    <row r="16" spans="2:16" x14ac:dyDescent="0.25">
      <c r="B16" s="89"/>
      <c r="C16" s="19">
        <v>2014</v>
      </c>
      <c r="D16" s="39">
        <v>335264477.01999998</v>
      </c>
      <c r="E16" s="39">
        <v>9309304.3000001907</v>
      </c>
      <c r="F16" s="39">
        <v>-13839445.470000029</v>
      </c>
      <c r="G16" s="39">
        <v>10076360.879999876</v>
      </c>
      <c r="H16" s="39">
        <v>12474914.080000162</v>
      </c>
      <c r="I16" s="39">
        <v>-3028189.4600000381</v>
      </c>
      <c r="J16" s="39">
        <v>17182577.329999924</v>
      </c>
      <c r="K16" s="39">
        <v>14450330.150000095</v>
      </c>
      <c r="L16" s="39">
        <v>15447541.399999857</v>
      </c>
      <c r="M16" s="39">
        <v>-43543694.849999905</v>
      </c>
      <c r="N16" s="39">
        <v>42471805.400000095</v>
      </c>
      <c r="O16" s="39">
        <v>17059053.919999838</v>
      </c>
    </row>
    <row r="17" spans="2:17" x14ac:dyDescent="0.25">
      <c r="B17" s="89"/>
      <c r="C17" s="19">
        <v>2015</v>
      </c>
      <c r="D17" s="39">
        <v>329793867.1400001</v>
      </c>
      <c r="E17" s="39">
        <v>-3724952.3099999428</v>
      </c>
      <c r="F17" s="39">
        <v>-37971628.660000324</v>
      </c>
      <c r="G17" s="39">
        <v>-21220494.109999895</v>
      </c>
      <c r="H17" s="39">
        <v>4073396.6300001144</v>
      </c>
      <c r="I17" s="39">
        <v>-58243073.279999971</v>
      </c>
      <c r="J17" s="39">
        <v>-29081954.74000001</v>
      </c>
      <c r="K17" s="39">
        <v>-26248437.220000029</v>
      </c>
      <c r="L17" s="39">
        <v>-25294772.220000029</v>
      </c>
      <c r="M17" s="39">
        <v>-40213769.389999866</v>
      </c>
      <c r="N17" s="39">
        <v>-29926026.050000191</v>
      </c>
      <c r="O17" s="39">
        <v>-9574378.7599999905</v>
      </c>
      <c r="P17" s="28"/>
    </row>
    <row r="18" spans="2:17" x14ac:dyDescent="0.25">
      <c r="B18" s="89"/>
      <c r="C18" s="19">
        <v>2016</v>
      </c>
      <c r="D18" s="39">
        <v>4882524.5900001526</v>
      </c>
      <c r="E18" s="39">
        <v>-3599274.2799999714</v>
      </c>
      <c r="F18" s="39">
        <v>35185020.839999914</v>
      </c>
      <c r="G18" s="39">
        <v>21887152.529999971</v>
      </c>
      <c r="H18" s="39">
        <v>31949939.950000048</v>
      </c>
      <c r="I18" s="39">
        <v>-17122250.969999935</v>
      </c>
      <c r="J18" s="39">
        <v>3264504.5499998964</v>
      </c>
      <c r="K18" s="39">
        <f>'Aportes-FLSFE'!K18+'Aportes-FLSFP'!K11</f>
        <v>16869532.91</v>
      </c>
      <c r="L18" s="39">
        <f>'Aportes-FLSFE'!L18+'Aportes-FLSFP'!L11</f>
        <v>31202288.939999998</v>
      </c>
      <c r="M18" s="39">
        <f>'Aportes-FLSFE'!M18+'Aportes-FLSFP'!M11</f>
        <v>31048943.910000004</v>
      </c>
      <c r="N18" s="39">
        <f>137695704.58-96941091.78</f>
        <v>40754612.800000012</v>
      </c>
      <c r="O18" s="39">
        <f>134889929.58-137695704.58</f>
        <v>-2805775</v>
      </c>
    </row>
    <row r="19" spans="2:17" x14ac:dyDescent="0.25">
      <c r="B19" s="89"/>
      <c r="C19" s="50">
        <v>2017</v>
      </c>
      <c r="D19" s="39">
        <v>61779444.5</v>
      </c>
      <c r="E19" s="39" t="s">
        <v>46</v>
      </c>
      <c r="F19" s="39">
        <f>99820941.2-D19</f>
        <v>38041496.700000003</v>
      </c>
      <c r="G19" s="39">
        <v>26100838.190000057</v>
      </c>
      <c r="H19" s="39">
        <f>145839967.16-120934665.78</f>
        <v>24905301.379999995</v>
      </c>
      <c r="I19" s="39">
        <f>107376978.24-145839967.16</f>
        <v>-38462988.920000002</v>
      </c>
      <c r="J19" s="39">
        <f>113988097.95-107376978.24</f>
        <v>6611119.7100000083</v>
      </c>
      <c r="K19" s="39">
        <f>2194299356.16-2193093856.66</f>
        <v>1205499.5</v>
      </c>
      <c r="L19" s="39">
        <f>99038822.38-114386905.01</f>
        <v>-15348082.63000001</v>
      </c>
      <c r="M19" s="39">
        <f>87647246.98-99038822.38</f>
        <v>-11391575.399999991</v>
      </c>
      <c r="N19" s="39">
        <v>-3424786.7800002098</v>
      </c>
      <c r="O19" s="39">
        <f>101048841.49-82222460.2</f>
        <v>18826381.289999992</v>
      </c>
    </row>
    <row r="20" spans="2:17" x14ac:dyDescent="0.25">
      <c r="B20" s="90"/>
      <c r="C20" s="54">
        <v>2018</v>
      </c>
      <c r="D20" s="39">
        <v>71494954.609999657</v>
      </c>
      <c r="E20" s="39">
        <v>20164884.110000134</v>
      </c>
      <c r="F20" s="39">
        <v>-6082993.1300001144</v>
      </c>
      <c r="G20" s="39"/>
      <c r="H20" s="39"/>
      <c r="I20" s="39"/>
      <c r="J20" s="39"/>
      <c r="K20" s="39"/>
      <c r="L20" s="39"/>
      <c r="M20" s="39"/>
      <c r="N20" s="39"/>
      <c r="O20" s="39"/>
    </row>
    <row r="21" spans="2:17" x14ac:dyDescent="0.25">
      <c r="B21" s="11" t="s">
        <v>20</v>
      </c>
      <c r="C21" s="8"/>
      <c r="D21" s="8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</row>
    <row r="22" spans="2:17" s="2" customFormat="1" ht="93.75" customHeight="1" x14ac:dyDescent="0.25">
      <c r="B22" s="75" t="s">
        <v>43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</row>
    <row r="23" spans="2:17" x14ac:dyDescent="0.25">
      <c r="B23" s="14" t="s">
        <v>21</v>
      </c>
      <c r="C23" s="15"/>
      <c r="D23" s="8"/>
      <c r="E23" s="8"/>
      <c r="F23" s="8"/>
      <c r="G23" s="8"/>
      <c r="H23" s="8"/>
      <c r="I23" s="16"/>
      <c r="J23" s="8"/>
      <c r="K23" s="8"/>
      <c r="L23" s="8"/>
      <c r="M23" s="8"/>
      <c r="N23" s="8"/>
      <c r="O23" s="8"/>
    </row>
    <row r="24" spans="2:17" x14ac:dyDescent="0.25">
      <c r="B24" s="7"/>
      <c r="C24" s="8"/>
      <c r="D24" s="8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</sheetData>
  <mergeCells count="8">
    <mergeCell ref="B22:P22"/>
    <mergeCell ref="D7:E7"/>
    <mergeCell ref="F3:N3"/>
    <mergeCell ref="F4:N4"/>
    <mergeCell ref="F5:N5"/>
    <mergeCell ref="F6:N6"/>
    <mergeCell ref="D9:O9"/>
    <mergeCell ref="B11:B20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19"/>
  <sheetViews>
    <sheetView zoomScale="90" zoomScaleNormal="90" workbookViewId="0">
      <selection activeCell="D7" sqref="D7:E7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20"/>
      <c r="C3" s="20"/>
      <c r="E3" s="22"/>
      <c r="F3" s="78" t="s">
        <v>1</v>
      </c>
      <c r="G3" s="78"/>
      <c r="H3" s="78"/>
      <c r="I3" s="78"/>
      <c r="J3" s="78"/>
      <c r="K3" s="78"/>
      <c r="L3" s="78"/>
      <c r="M3" s="78"/>
      <c r="N3" s="20"/>
      <c r="O3" s="20"/>
      <c r="P3" s="20"/>
      <c r="Q3" s="21"/>
    </row>
    <row r="4" spans="2:17" ht="15.75" x14ac:dyDescent="0.25">
      <c r="B4" s="22"/>
      <c r="C4" s="22"/>
      <c r="E4" s="87" t="s">
        <v>41</v>
      </c>
      <c r="F4" s="87"/>
      <c r="G4" s="87"/>
      <c r="H4" s="87"/>
      <c r="I4" s="87"/>
      <c r="J4" s="87"/>
      <c r="K4" s="87"/>
      <c r="L4" s="87"/>
      <c r="M4" s="87"/>
      <c r="N4" s="87"/>
      <c r="O4" s="22"/>
      <c r="P4" s="22"/>
      <c r="Q4" s="43"/>
    </row>
    <row r="5" spans="2:17" x14ac:dyDescent="0.25">
      <c r="B5" s="24"/>
      <c r="C5" s="24"/>
      <c r="E5" s="32"/>
      <c r="F5" s="79" t="s">
        <v>49</v>
      </c>
      <c r="G5" s="79"/>
      <c r="H5" s="79"/>
      <c r="I5" s="79"/>
      <c r="J5" s="79"/>
      <c r="K5" s="79"/>
      <c r="L5" s="79"/>
      <c r="M5" s="79"/>
      <c r="N5" s="24"/>
      <c r="O5" s="24"/>
      <c r="P5" s="24"/>
      <c r="Q5" s="25"/>
    </row>
    <row r="6" spans="2:17" x14ac:dyDescent="0.25">
      <c r="E6" s="33"/>
      <c r="F6" s="80" t="s">
        <v>3</v>
      </c>
      <c r="G6" s="80"/>
      <c r="H6" s="80"/>
      <c r="I6" s="80"/>
      <c r="J6" s="80"/>
      <c r="K6" s="80"/>
      <c r="L6" s="80"/>
      <c r="M6" s="80"/>
    </row>
    <row r="7" spans="2:17" x14ac:dyDescent="0.25">
      <c r="D7" s="85" t="s">
        <v>4</v>
      </c>
      <c r="E7" s="85"/>
      <c r="F7" s="44"/>
      <c r="G7" s="44"/>
      <c r="H7" s="44"/>
      <c r="I7" s="44"/>
      <c r="J7" s="44"/>
      <c r="K7" s="44"/>
    </row>
    <row r="9" spans="2:17" x14ac:dyDescent="0.25">
      <c r="B9" s="2"/>
      <c r="C9" s="2"/>
      <c r="D9" s="77" t="s">
        <v>5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3" t="s">
        <v>6</v>
      </c>
    </row>
    <row r="10" spans="2:17" x14ac:dyDescent="0.25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73"/>
    </row>
    <row r="11" spans="2:17" x14ac:dyDescent="0.25">
      <c r="B11" s="91" t="s">
        <v>19</v>
      </c>
      <c r="C11" s="42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35"/>
    </row>
    <row r="12" spans="2:17" x14ac:dyDescent="0.25">
      <c r="B12" s="92"/>
      <c r="C12" s="50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f>103632073.75</f>
        <v>103632073.75</v>
      </c>
      <c r="L12" s="6">
        <f>104371757.93</f>
        <v>104371757.93000001</v>
      </c>
      <c r="M12" s="6">
        <f>105251930.6</f>
        <v>105251930.59999999</v>
      </c>
      <c r="N12" s="6">
        <v>106038689.95999999</v>
      </c>
      <c r="O12" s="6">
        <f>107916485.74</f>
        <v>107916485.73999999</v>
      </c>
      <c r="P12" s="35">
        <f>O12/O11</f>
        <v>1.6183797847421566</v>
      </c>
    </row>
    <row r="13" spans="2:17" x14ac:dyDescent="0.25">
      <c r="B13" s="93"/>
      <c r="C13" s="54">
        <v>2018</v>
      </c>
      <c r="D13" s="6">
        <v>140899251.52000001</v>
      </c>
      <c r="E13" s="6">
        <v>142129646.62</v>
      </c>
      <c r="F13" s="6">
        <v>143566075.96000001</v>
      </c>
      <c r="G13" s="6"/>
      <c r="H13" s="6"/>
      <c r="I13" s="6"/>
      <c r="J13" s="6"/>
      <c r="K13" s="6"/>
      <c r="L13" s="6"/>
      <c r="M13" s="6"/>
      <c r="N13" s="6"/>
      <c r="O13" s="6"/>
      <c r="P13" s="35"/>
    </row>
    <row r="14" spans="2:17" x14ac:dyDescent="0.25">
      <c r="B14" s="11" t="s">
        <v>20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2:17" ht="88.5" customHeight="1" x14ac:dyDescent="0.25">
      <c r="B15" s="75" t="s">
        <v>44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</row>
    <row r="16" spans="2:17" x14ac:dyDescent="0.25">
      <c r="B16" s="14" t="s">
        <v>21</v>
      </c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8" ht="15" customHeight="1" x14ac:dyDescent="0.25">
      <c r="B17" s="12"/>
      <c r="C17" s="8"/>
      <c r="D17" s="8"/>
      <c r="E17" s="8"/>
      <c r="F17" s="8"/>
      <c r="G17" s="8"/>
      <c r="H17" s="13"/>
      <c r="I17" s="13"/>
      <c r="J17" s="13"/>
      <c r="K17" s="13"/>
      <c r="L17" s="13"/>
      <c r="M17" s="13"/>
      <c r="N17" s="13"/>
      <c r="O17" s="13"/>
    </row>
    <row r="18" spans="2:18" x14ac:dyDescent="0.25">
      <c r="B18" s="14"/>
      <c r="C18" s="15"/>
      <c r="D18" s="8"/>
      <c r="E18" s="8"/>
      <c r="F18" s="8"/>
      <c r="G18" s="8"/>
      <c r="H18" s="8"/>
      <c r="I18" s="16"/>
      <c r="J18" s="8"/>
      <c r="K18" s="8"/>
      <c r="L18" s="8"/>
      <c r="M18" s="8"/>
      <c r="N18" s="8"/>
      <c r="O18" s="8"/>
    </row>
    <row r="19" spans="2:18" x14ac:dyDescent="0.25">
      <c r="B19" s="7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</sheetData>
  <mergeCells count="9">
    <mergeCell ref="P9:P10"/>
    <mergeCell ref="B15:P15"/>
    <mergeCell ref="F3:M3"/>
    <mergeCell ref="E4:N4"/>
    <mergeCell ref="F5:M5"/>
    <mergeCell ref="F6:M6"/>
    <mergeCell ref="D7:E7"/>
    <mergeCell ref="D9:O9"/>
    <mergeCell ref="B11:B1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Q19"/>
  <sheetViews>
    <sheetView zoomScale="90" zoomScaleNormal="90" workbookViewId="0">
      <selection activeCell="D7" sqref="D7:E7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7.5703125" style="1" bestFit="1" customWidth="1"/>
    <col min="5" max="5" width="16.7109375" style="1" customWidth="1"/>
    <col min="6" max="7" width="17.85546875" style="1" bestFit="1" customWidth="1"/>
    <col min="8" max="8" width="20.140625" style="1" bestFit="1" customWidth="1"/>
    <col min="9" max="9" width="20.140625" style="1" customWidth="1"/>
    <col min="10" max="10" width="17.855468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20"/>
      <c r="C3" s="20"/>
      <c r="E3" s="22"/>
      <c r="F3" s="78" t="s">
        <v>1</v>
      </c>
      <c r="G3" s="78"/>
      <c r="H3" s="78"/>
      <c r="I3" s="78"/>
      <c r="J3" s="78"/>
      <c r="K3" s="78"/>
      <c r="L3" s="78"/>
      <c r="M3" s="78"/>
      <c r="N3" s="20"/>
      <c r="O3" s="20"/>
      <c r="P3" s="21"/>
    </row>
    <row r="4" spans="2:16" ht="15.75" x14ac:dyDescent="0.25">
      <c r="B4" s="22"/>
      <c r="C4" s="22"/>
      <c r="E4" s="32"/>
      <c r="F4" s="86" t="s">
        <v>45</v>
      </c>
      <c r="G4" s="79"/>
      <c r="H4" s="79"/>
      <c r="I4" s="79"/>
      <c r="J4" s="79"/>
      <c r="K4" s="79"/>
      <c r="L4" s="79"/>
      <c r="M4" s="79"/>
      <c r="N4" s="22"/>
      <c r="O4" s="22"/>
      <c r="P4" s="43"/>
    </row>
    <row r="5" spans="2:16" x14ac:dyDescent="0.25">
      <c r="B5" s="24"/>
      <c r="C5" s="24"/>
      <c r="E5" s="32"/>
      <c r="F5" s="79" t="s">
        <v>49</v>
      </c>
      <c r="G5" s="79"/>
      <c r="H5" s="79"/>
      <c r="I5" s="79"/>
      <c r="J5" s="79"/>
      <c r="K5" s="79"/>
      <c r="L5" s="79"/>
      <c r="M5" s="79"/>
      <c r="N5" s="24"/>
      <c r="O5" s="24"/>
      <c r="P5" s="25"/>
    </row>
    <row r="6" spans="2:16" x14ac:dyDescent="0.25">
      <c r="E6" s="33"/>
      <c r="F6" s="80" t="s">
        <v>29</v>
      </c>
      <c r="G6" s="80"/>
      <c r="H6" s="80"/>
      <c r="I6" s="80"/>
      <c r="J6" s="80"/>
      <c r="K6" s="80"/>
      <c r="L6" s="80"/>
      <c r="M6" s="80"/>
    </row>
    <row r="7" spans="2:16" x14ac:dyDescent="0.25">
      <c r="D7" s="85" t="s">
        <v>4</v>
      </c>
      <c r="E7" s="85"/>
      <c r="F7" s="44"/>
      <c r="G7" s="44"/>
      <c r="H7" s="44"/>
      <c r="I7" s="44"/>
      <c r="J7" s="44"/>
      <c r="K7" s="44"/>
    </row>
    <row r="9" spans="2:16" ht="15" customHeight="1" x14ac:dyDescent="0.25">
      <c r="B9" s="2"/>
      <c r="C9" s="2"/>
      <c r="D9" s="77" t="s">
        <v>5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2:16" x14ac:dyDescent="0.25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25">
      <c r="B11" s="91" t="s">
        <v>19</v>
      </c>
      <c r="C11" s="42">
        <v>2016</v>
      </c>
      <c r="D11" s="5"/>
      <c r="E11" s="5"/>
      <c r="F11" s="5"/>
      <c r="G11" s="5"/>
      <c r="H11" s="37"/>
      <c r="I11" s="37"/>
      <c r="J11" s="38"/>
      <c r="K11" s="5"/>
      <c r="L11" s="5"/>
      <c r="M11" s="5">
        <v>304967.01</v>
      </c>
      <c r="N11" s="5">
        <f>25424419.88-M11</f>
        <v>25119452.869999997</v>
      </c>
      <c r="O11" s="5">
        <f>26288978.84-25424419.88</f>
        <v>864558.96000000089</v>
      </c>
    </row>
    <row r="12" spans="2:16" ht="15" customHeight="1" x14ac:dyDescent="0.25">
      <c r="B12" s="92"/>
      <c r="C12" s="51">
        <v>2017</v>
      </c>
      <c r="D12" s="5">
        <v>27113930.800000001</v>
      </c>
      <c r="E12" s="5">
        <v>0</v>
      </c>
      <c r="F12" s="5">
        <f>30003425.29-D12</f>
        <v>2889494.4899999984</v>
      </c>
      <c r="G12" s="5">
        <v>1140738.6099999994</v>
      </c>
      <c r="H12" s="5">
        <f>32798873.98-31115574.5</f>
        <v>1683299.4800000004</v>
      </c>
      <c r="I12" s="5">
        <f>34461507.94-32798873.98</f>
        <v>1662633.9599999972</v>
      </c>
      <c r="J12" s="5">
        <f>35685346.98-34461507.94</f>
        <v>1223839.0399999991</v>
      </c>
      <c r="K12" s="5">
        <f>36950268.43-35685346.98</f>
        <v>1264921.450000003</v>
      </c>
      <c r="L12" s="5">
        <f>37689952.61-36950268.43</f>
        <v>739684.1799999997</v>
      </c>
      <c r="M12" s="5">
        <f>38570125.28-37689952.61</f>
        <v>880172.67000000179</v>
      </c>
      <c r="N12" s="5">
        <f>39356884.64-38570125.28</f>
        <v>786759.3599999994</v>
      </c>
      <c r="O12" s="5">
        <f>40377830.75-39356884.64</f>
        <v>1020946.1099999994</v>
      </c>
      <c r="P12" s="16"/>
    </row>
    <row r="13" spans="2:16" ht="15" customHeight="1" x14ac:dyDescent="0.25">
      <c r="B13" s="93"/>
      <c r="C13" s="54">
        <v>2018</v>
      </c>
      <c r="D13" s="5">
        <v>32982765.780000001</v>
      </c>
      <c r="E13" s="5">
        <v>1230395.099999994</v>
      </c>
      <c r="F13" s="5">
        <v>1436429.3400000036</v>
      </c>
      <c r="G13" s="5"/>
      <c r="H13" s="5"/>
      <c r="I13" s="5"/>
      <c r="J13" s="5"/>
      <c r="K13" s="5"/>
      <c r="L13" s="5"/>
      <c r="M13" s="5"/>
      <c r="N13" s="5"/>
      <c r="O13" s="5"/>
      <c r="P13" s="16"/>
    </row>
    <row r="14" spans="2:16" x14ac:dyDescent="0.25">
      <c r="B14" s="11" t="s">
        <v>20</v>
      </c>
      <c r="C14" s="8"/>
      <c r="D14" s="8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</row>
    <row r="15" spans="2:16" ht="66" customHeight="1" x14ac:dyDescent="0.25">
      <c r="B15" s="75" t="s">
        <v>44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</row>
    <row r="16" spans="2:16" x14ac:dyDescent="0.25">
      <c r="B16" s="14" t="s">
        <v>21</v>
      </c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7" x14ac:dyDescent="0.25">
      <c r="B17" s="14"/>
      <c r="C17" s="15"/>
      <c r="D17" s="8"/>
      <c r="E17" s="8"/>
      <c r="F17" s="8"/>
      <c r="G17" s="8"/>
      <c r="H17" s="8"/>
      <c r="I17" s="8"/>
      <c r="J17" s="16"/>
      <c r="K17" s="8"/>
      <c r="L17" s="8"/>
      <c r="M17" s="8"/>
      <c r="N17" s="8"/>
      <c r="O17" s="8"/>
    </row>
    <row r="18" spans="2:17" x14ac:dyDescent="0.25">
      <c r="B18" s="14"/>
      <c r="C18" s="15"/>
      <c r="D18" s="8"/>
      <c r="E18" s="8"/>
      <c r="F18" s="8"/>
      <c r="G18" s="8"/>
      <c r="H18" s="8"/>
      <c r="I18" s="8"/>
      <c r="J18" s="16"/>
      <c r="K18" s="8"/>
      <c r="L18" s="8"/>
      <c r="M18" s="8"/>
      <c r="N18" s="8"/>
      <c r="O18" s="8"/>
    </row>
    <row r="19" spans="2:17" x14ac:dyDescent="0.25">
      <c r="B19" s="7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</sheetData>
  <mergeCells count="8">
    <mergeCell ref="B15:P15"/>
    <mergeCell ref="F3:M3"/>
    <mergeCell ref="F4:M4"/>
    <mergeCell ref="F5:M5"/>
    <mergeCell ref="F6:M6"/>
    <mergeCell ref="D7:E7"/>
    <mergeCell ref="D9:O9"/>
    <mergeCell ref="B11:B13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"/>
  <sheetViews>
    <sheetView showGridLines="0" workbookViewId="0">
      <selection activeCell="K23" sqref="K23"/>
    </sheetView>
  </sheetViews>
  <sheetFormatPr baseColWidth="10" defaultRowHeight="15" x14ac:dyDescent="0.25"/>
  <sheetData>
    <row r="2" spans="4:11" x14ac:dyDescent="0.25">
      <c r="D2" s="72" t="s">
        <v>1</v>
      </c>
      <c r="E2" s="72"/>
      <c r="F2" s="72"/>
      <c r="G2" s="72"/>
      <c r="H2" s="72"/>
      <c r="I2" s="72"/>
      <c r="J2" s="72"/>
      <c r="K2" s="72"/>
    </row>
    <row r="3" spans="4:11" ht="30.75" customHeight="1" x14ac:dyDescent="0.25">
      <c r="D3" s="70" t="s">
        <v>24</v>
      </c>
      <c r="E3" s="70"/>
      <c r="F3" s="70"/>
      <c r="G3" s="70"/>
      <c r="H3" s="70"/>
      <c r="I3" s="70"/>
      <c r="J3" s="70"/>
      <c r="K3" s="70"/>
    </row>
    <row r="4" spans="4:11" x14ac:dyDescent="0.25">
      <c r="D4" s="71" t="s">
        <v>49</v>
      </c>
      <c r="E4" s="71"/>
      <c r="F4" s="71"/>
      <c r="G4" s="71"/>
      <c r="H4" s="71"/>
      <c r="I4" s="71"/>
      <c r="J4" s="71"/>
      <c r="K4" s="71"/>
    </row>
    <row r="5" spans="4:11" x14ac:dyDescent="0.25">
      <c r="D5" s="71" t="s">
        <v>29</v>
      </c>
      <c r="E5" s="71"/>
      <c r="F5" s="71"/>
      <c r="G5" s="71"/>
      <c r="H5" s="71"/>
      <c r="I5" s="71"/>
      <c r="J5" s="71"/>
      <c r="K5" s="71"/>
    </row>
    <row r="23" spans="1:11" x14ac:dyDescent="0.25">
      <c r="A23" s="55" t="s">
        <v>53</v>
      </c>
      <c r="K23" s="55" t="s">
        <v>54</v>
      </c>
    </row>
  </sheetData>
  <mergeCells count="4">
    <mergeCell ref="D3:K3"/>
    <mergeCell ref="D4:K4"/>
    <mergeCell ref="D5:K5"/>
    <mergeCell ref="D2:K2"/>
  </mergeCells>
  <hyperlinks>
    <hyperlink ref="A23" location="FLSFPS!A1" display="Ver detalle"/>
    <hyperlink ref="K23" location="Indice!A1" display="Regresar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"/>
  <sheetViews>
    <sheetView showGridLines="0" workbookViewId="0">
      <selection activeCell="K23" sqref="K23"/>
    </sheetView>
  </sheetViews>
  <sheetFormatPr baseColWidth="10" defaultRowHeight="15" x14ac:dyDescent="0.25"/>
  <sheetData>
    <row r="2" spans="4:11" x14ac:dyDescent="0.25">
      <c r="D2" s="57" t="s">
        <v>1</v>
      </c>
    </row>
    <row r="3" spans="4:11" ht="30.75" customHeight="1" x14ac:dyDescent="0.25">
      <c r="D3" s="70" t="s">
        <v>24</v>
      </c>
      <c r="E3" s="70"/>
      <c r="F3" s="70"/>
      <c r="G3" s="70"/>
      <c r="H3" s="70"/>
      <c r="I3" s="70"/>
      <c r="J3" s="70"/>
      <c r="K3" s="70"/>
    </row>
    <row r="4" spans="4:11" x14ac:dyDescent="0.25">
      <c r="D4" s="71" t="s">
        <v>49</v>
      </c>
      <c r="E4" s="71"/>
      <c r="F4" s="71"/>
      <c r="G4" s="71"/>
      <c r="H4" s="71"/>
      <c r="I4" s="71"/>
      <c r="J4" s="71"/>
      <c r="K4" s="71"/>
    </row>
    <row r="5" spans="4:11" x14ac:dyDescent="0.25">
      <c r="D5" s="71" t="s">
        <v>29</v>
      </c>
      <c r="E5" s="71"/>
      <c r="F5" s="71"/>
      <c r="G5" s="71"/>
      <c r="H5" s="71"/>
      <c r="I5" s="71"/>
      <c r="J5" s="71"/>
      <c r="K5" s="71"/>
    </row>
    <row r="23" spans="1:11" x14ac:dyDescent="0.25">
      <c r="A23" s="55" t="s">
        <v>53</v>
      </c>
      <c r="K23" s="55" t="s">
        <v>54</v>
      </c>
    </row>
  </sheetData>
  <mergeCells count="3">
    <mergeCell ref="D3:K3"/>
    <mergeCell ref="D4:K4"/>
    <mergeCell ref="D5:K5"/>
  </mergeCells>
  <hyperlinks>
    <hyperlink ref="A23" location="FLSFP!A1" display="Ver detalle"/>
    <hyperlink ref="K23" location="Indice!A1" display="Regresar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topLeftCell="A90" workbookViewId="0">
      <selection activeCell="A2" sqref="A2:B111"/>
    </sheetView>
  </sheetViews>
  <sheetFormatPr baseColWidth="10" defaultRowHeight="15" x14ac:dyDescent="0.25"/>
  <cols>
    <col min="2" max="2" width="14.42578125" customWidth="1"/>
    <col min="3" max="3" width="16.28515625" customWidth="1"/>
  </cols>
  <sheetData>
    <row r="1" spans="1:3" x14ac:dyDescent="0.25">
      <c r="A1" t="s">
        <v>50</v>
      </c>
      <c r="B1" t="s">
        <v>51</v>
      </c>
      <c r="C1" t="s">
        <v>52</v>
      </c>
    </row>
    <row r="2" spans="1:3" x14ac:dyDescent="0.25">
      <c r="A2" s="56">
        <v>39845</v>
      </c>
      <c r="B2" s="5">
        <v>416838848.30000001</v>
      </c>
    </row>
    <row r="3" spans="1:3" x14ac:dyDescent="0.25">
      <c r="A3" s="56">
        <v>39873</v>
      </c>
      <c r="B3" s="5">
        <v>408202733.88</v>
      </c>
    </row>
    <row r="4" spans="1:3" x14ac:dyDescent="0.25">
      <c r="A4" s="56">
        <v>39904</v>
      </c>
      <c r="B4" s="5">
        <v>409321522.79000002</v>
      </c>
    </row>
    <row r="5" spans="1:3" x14ac:dyDescent="0.25">
      <c r="A5" s="56">
        <v>39934</v>
      </c>
      <c r="B5" s="5">
        <v>408557158.66000003</v>
      </c>
    </row>
    <row r="6" spans="1:3" x14ac:dyDescent="0.25">
      <c r="A6" s="56">
        <v>39965</v>
      </c>
      <c r="B6" s="5">
        <v>408496805.94999999</v>
      </c>
    </row>
    <row r="7" spans="1:3" x14ac:dyDescent="0.25">
      <c r="A7" s="56">
        <v>39995</v>
      </c>
      <c r="B7" s="5">
        <v>408807499.43000001</v>
      </c>
    </row>
    <row r="8" spans="1:3" x14ac:dyDescent="0.25">
      <c r="A8" s="56">
        <v>40026</v>
      </c>
      <c r="B8" s="5">
        <v>405491800.95999998</v>
      </c>
    </row>
    <row r="9" spans="1:3" x14ac:dyDescent="0.25">
      <c r="A9" s="56">
        <v>40057</v>
      </c>
      <c r="B9" s="5">
        <v>414606144.57999998</v>
      </c>
    </row>
    <row r="10" spans="1:3" x14ac:dyDescent="0.25">
      <c r="A10" s="56">
        <v>40087</v>
      </c>
      <c r="B10" s="5">
        <v>417732921.05000001</v>
      </c>
    </row>
    <row r="11" spans="1:3" x14ac:dyDescent="0.25">
      <c r="A11" s="56">
        <v>40118</v>
      </c>
      <c r="B11" s="5">
        <v>416683325.22000003</v>
      </c>
    </row>
    <row r="12" spans="1:3" x14ac:dyDescent="0.25">
      <c r="A12" s="56">
        <v>40148</v>
      </c>
      <c r="B12" s="5">
        <v>421622477.85000002</v>
      </c>
    </row>
    <row r="13" spans="1:3" x14ac:dyDescent="0.25">
      <c r="A13" s="56">
        <v>40179</v>
      </c>
      <c r="B13" s="6">
        <v>474208398.44999999</v>
      </c>
    </row>
    <row r="14" spans="1:3" x14ac:dyDescent="0.25">
      <c r="A14" s="56">
        <v>40210</v>
      </c>
      <c r="B14" s="6">
        <v>484641479.30000001</v>
      </c>
    </row>
    <row r="15" spans="1:3" x14ac:dyDescent="0.25">
      <c r="A15" s="56">
        <v>40238</v>
      </c>
      <c r="B15" s="6">
        <v>490915470.47000003</v>
      </c>
    </row>
    <row r="16" spans="1:3" x14ac:dyDescent="0.25">
      <c r="A16" s="56">
        <v>40269</v>
      </c>
      <c r="B16" s="6">
        <v>495847061.07999998</v>
      </c>
    </row>
    <row r="17" spans="1:2" x14ac:dyDescent="0.25">
      <c r="A17" s="56">
        <v>40299</v>
      </c>
      <c r="B17" s="6">
        <v>503825880.89999998</v>
      </c>
    </row>
    <row r="18" spans="1:2" x14ac:dyDescent="0.25">
      <c r="A18" s="56">
        <v>40330</v>
      </c>
      <c r="B18" s="6">
        <v>509182380.69999999</v>
      </c>
    </row>
    <row r="19" spans="1:2" x14ac:dyDescent="0.25">
      <c r="A19" s="56">
        <v>40360</v>
      </c>
      <c r="B19" s="6">
        <v>513559561.07999998</v>
      </c>
    </row>
    <row r="20" spans="1:2" x14ac:dyDescent="0.25">
      <c r="A20" s="56">
        <v>40391</v>
      </c>
      <c r="B20" s="6">
        <v>516987703.69</v>
      </c>
    </row>
    <row r="21" spans="1:2" x14ac:dyDescent="0.25">
      <c r="A21" s="56">
        <v>40422</v>
      </c>
      <c r="B21" s="6">
        <v>520280179.20999998</v>
      </c>
    </row>
    <row r="22" spans="1:2" x14ac:dyDescent="0.25">
      <c r="A22" s="56">
        <v>40452</v>
      </c>
      <c r="B22" s="6">
        <v>524636159.93000001</v>
      </c>
    </row>
    <row r="23" spans="1:2" x14ac:dyDescent="0.25">
      <c r="A23" s="56">
        <v>40483</v>
      </c>
      <c r="B23" s="6">
        <v>526916715.27999997</v>
      </c>
    </row>
    <row r="24" spans="1:2" x14ac:dyDescent="0.25">
      <c r="A24" s="56">
        <v>40513</v>
      </c>
      <c r="B24" s="6">
        <v>531371845.89999998</v>
      </c>
    </row>
    <row r="25" spans="1:2" x14ac:dyDescent="0.25">
      <c r="A25" s="56">
        <v>40544</v>
      </c>
      <c r="B25" s="6">
        <v>593745042.26999998</v>
      </c>
    </row>
    <row r="26" spans="1:2" x14ac:dyDescent="0.25">
      <c r="A26" s="56">
        <v>40575</v>
      </c>
      <c r="B26" s="6">
        <v>594367975.10000002</v>
      </c>
    </row>
    <row r="27" spans="1:2" x14ac:dyDescent="0.25">
      <c r="A27" s="56">
        <v>40603</v>
      </c>
      <c r="B27" s="6">
        <v>594224460.00999999</v>
      </c>
    </row>
    <row r="28" spans="1:2" x14ac:dyDescent="0.25">
      <c r="A28" s="56">
        <v>40634</v>
      </c>
      <c r="B28" s="6">
        <v>607615539.87</v>
      </c>
    </row>
    <row r="29" spans="1:2" x14ac:dyDescent="0.25">
      <c r="A29" s="56">
        <v>40664</v>
      </c>
      <c r="B29" s="6">
        <v>623337732.65999997</v>
      </c>
    </row>
    <row r="30" spans="1:2" x14ac:dyDescent="0.25">
      <c r="A30" s="56">
        <v>40695</v>
      </c>
      <c r="B30" s="6">
        <v>626728614.78999996</v>
      </c>
    </row>
    <row r="31" spans="1:2" x14ac:dyDescent="0.25">
      <c r="A31" s="56">
        <v>40725</v>
      </c>
      <c r="B31" s="6">
        <v>631583900.97000003</v>
      </c>
    </row>
    <row r="32" spans="1:2" x14ac:dyDescent="0.25">
      <c r="A32" s="56">
        <v>40756</v>
      </c>
      <c r="B32" s="6">
        <v>637763481.57000005</v>
      </c>
    </row>
    <row r="33" spans="1:2" x14ac:dyDescent="0.25">
      <c r="A33" s="56">
        <v>40787</v>
      </c>
      <c r="B33" s="6">
        <v>644113093.21000004</v>
      </c>
    </row>
    <row r="34" spans="1:2" x14ac:dyDescent="0.25">
      <c r="A34" s="56">
        <v>40817</v>
      </c>
      <c r="B34" s="6">
        <v>651582444.26999998</v>
      </c>
    </row>
    <row r="35" spans="1:2" x14ac:dyDescent="0.25">
      <c r="A35" s="56">
        <v>40848</v>
      </c>
      <c r="B35" s="6">
        <v>661368893.36000001</v>
      </c>
    </row>
    <row r="36" spans="1:2" x14ac:dyDescent="0.25">
      <c r="A36" s="56">
        <v>40878</v>
      </c>
      <c r="B36" s="6">
        <v>660353634.95000005</v>
      </c>
    </row>
    <row r="37" spans="1:2" x14ac:dyDescent="0.25">
      <c r="A37" s="56">
        <v>40909</v>
      </c>
      <c r="B37" s="6">
        <v>724469078.38</v>
      </c>
    </row>
    <row r="38" spans="1:2" x14ac:dyDescent="0.25">
      <c r="A38" s="56">
        <v>40940</v>
      </c>
      <c r="B38" s="6">
        <v>736737739.55999994</v>
      </c>
    </row>
    <row r="39" spans="1:2" x14ac:dyDescent="0.25">
      <c r="A39" s="56">
        <v>40969</v>
      </c>
      <c r="B39" s="6">
        <v>744138053.67999995</v>
      </c>
    </row>
    <row r="40" spans="1:2" x14ac:dyDescent="0.25">
      <c r="A40" s="56">
        <v>41000</v>
      </c>
      <c r="B40" s="6">
        <v>756839601.71000004</v>
      </c>
    </row>
    <row r="41" spans="1:2" x14ac:dyDescent="0.25">
      <c r="A41" s="56">
        <v>41030</v>
      </c>
      <c r="B41" s="6">
        <v>769458167.55999994</v>
      </c>
    </row>
    <row r="42" spans="1:2" x14ac:dyDescent="0.25">
      <c r="A42" s="56">
        <v>41061</v>
      </c>
      <c r="B42" s="6">
        <v>770244273.76999998</v>
      </c>
    </row>
    <row r="43" spans="1:2" x14ac:dyDescent="0.25">
      <c r="A43" s="56">
        <v>41091</v>
      </c>
      <c r="B43" s="6">
        <v>769224560.29999995</v>
      </c>
    </row>
    <row r="44" spans="1:2" x14ac:dyDescent="0.25">
      <c r="A44" s="56">
        <v>41122</v>
      </c>
      <c r="B44" s="6">
        <v>766233446.33000004</v>
      </c>
    </row>
    <row r="45" spans="1:2" x14ac:dyDescent="0.25">
      <c r="A45" s="56">
        <v>41153</v>
      </c>
      <c r="B45" s="6">
        <v>764904329.38999999</v>
      </c>
    </row>
    <row r="46" spans="1:2" x14ac:dyDescent="0.25">
      <c r="A46" s="56">
        <v>41183</v>
      </c>
      <c r="B46" s="6">
        <v>1197390226.74</v>
      </c>
    </row>
    <row r="47" spans="1:2" x14ac:dyDescent="0.25">
      <c r="A47" s="56">
        <v>41214</v>
      </c>
      <c r="B47" s="6">
        <v>1196543154.49</v>
      </c>
    </row>
    <row r="48" spans="1:2" x14ac:dyDescent="0.25">
      <c r="A48" s="56">
        <v>41244</v>
      </c>
      <c r="B48" s="6">
        <v>1214188938.23</v>
      </c>
    </row>
    <row r="49" spans="1:2" x14ac:dyDescent="0.25">
      <c r="A49" s="56">
        <v>41275</v>
      </c>
      <c r="B49" s="6">
        <v>1535147426.0899999</v>
      </c>
    </row>
    <row r="50" spans="1:2" x14ac:dyDescent="0.25">
      <c r="A50" s="56">
        <v>41306</v>
      </c>
      <c r="B50" s="6">
        <v>1550765214.96</v>
      </c>
    </row>
    <row r="51" spans="1:2" x14ac:dyDescent="0.25">
      <c r="A51" s="56">
        <v>41334</v>
      </c>
      <c r="B51" s="6">
        <v>1545429060.5799999</v>
      </c>
    </row>
    <row r="52" spans="1:2" x14ac:dyDescent="0.25">
      <c r="A52" s="56">
        <v>41365</v>
      </c>
      <c r="B52" s="6">
        <v>1564132584.3399999</v>
      </c>
    </row>
    <row r="53" spans="1:2" x14ac:dyDescent="0.25">
      <c r="A53" s="56">
        <v>41395</v>
      </c>
      <c r="B53" s="6">
        <v>1570380664.03</v>
      </c>
    </row>
    <row r="54" spans="1:2" x14ac:dyDescent="0.25">
      <c r="A54" s="56">
        <v>41426</v>
      </c>
      <c r="B54" s="6">
        <v>1569627598.6099999</v>
      </c>
    </row>
    <row r="55" spans="1:2" x14ac:dyDescent="0.25">
      <c r="A55" s="56">
        <v>41456</v>
      </c>
      <c r="B55" s="6">
        <v>1578031955.48</v>
      </c>
    </row>
    <row r="56" spans="1:2" x14ac:dyDescent="0.25">
      <c r="A56" s="56">
        <v>41487</v>
      </c>
      <c r="B56" s="6">
        <v>1585565408.9000001</v>
      </c>
    </row>
    <row r="57" spans="1:2" x14ac:dyDescent="0.25">
      <c r="A57" s="56">
        <v>41518</v>
      </c>
      <c r="B57" s="6">
        <v>1595878671.4000001</v>
      </c>
    </row>
    <row r="58" spans="1:2" x14ac:dyDescent="0.25">
      <c r="A58" s="56">
        <v>41548</v>
      </c>
      <c r="B58" s="6">
        <v>1605737047.1099999</v>
      </c>
    </row>
    <row r="59" spans="1:2" x14ac:dyDescent="0.25">
      <c r="A59" s="56">
        <v>41579</v>
      </c>
      <c r="B59" s="6">
        <v>1609552463.02</v>
      </c>
    </row>
    <row r="60" spans="1:2" x14ac:dyDescent="0.25">
      <c r="A60" s="56">
        <v>41609</v>
      </c>
      <c r="B60" s="6">
        <v>1642745777.5999999</v>
      </c>
    </row>
    <row r="61" spans="1:2" x14ac:dyDescent="0.25">
      <c r="A61" s="56">
        <v>41640</v>
      </c>
      <c r="B61" s="6">
        <v>2036310127.6500001</v>
      </c>
    </row>
    <row r="62" spans="1:2" x14ac:dyDescent="0.25">
      <c r="A62" s="56">
        <v>41671</v>
      </c>
      <c r="B62" s="6">
        <v>2045619431.95</v>
      </c>
    </row>
    <row r="63" spans="1:2" x14ac:dyDescent="0.25">
      <c r="A63" s="56">
        <v>41699</v>
      </c>
      <c r="B63" s="6">
        <v>2031779986.48</v>
      </c>
    </row>
    <row r="64" spans="1:2" x14ac:dyDescent="0.25">
      <c r="A64" s="56">
        <v>41730</v>
      </c>
      <c r="B64" s="6">
        <v>2041856347.3599999</v>
      </c>
    </row>
    <row r="65" spans="1:2" x14ac:dyDescent="0.25">
      <c r="A65" s="56">
        <v>41760</v>
      </c>
      <c r="B65" s="6">
        <v>2054331261.4400001</v>
      </c>
    </row>
    <row r="66" spans="1:2" x14ac:dyDescent="0.25">
      <c r="A66" s="56">
        <v>41791</v>
      </c>
      <c r="B66" s="6">
        <v>2051303071.98</v>
      </c>
    </row>
    <row r="67" spans="1:2" x14ac:dyDescent="0.25">
      <c r="A67" s="56">
        <v>41821</v>
      </c>
      <c r="B67" s="6">
        <v>2068485649.3099999</v>
      </c>
    </row>
    <row r="68" spans="1:2" x14ac:dyDescent="0.25">
      <c r="A68" s="56">
        <v>41852</v>
      </c>
      <c r="B68" s="6">
        <v>2082935979.46</v>
      </c>
    </row>
    <row r="69" spans="1:2" x14ac:dyDescent="0.25">
      <c r="A69" s="56">
        <v>41883</v>
      </c>
      <c r="B69" s="6">
        <v>2099022517.9400001</v>
      </c>
    </row>
    <row r="70" spans="1:2" x14ac:dyDescent="0.25">
      <c r="A70" s="56">
        <v>41913</v>
      </c>
      <c r="B70" s="6">
        <v>2101428674.4400001</v>
      </c>
    </row>
    <row r="71" spans="1:2" x14ac:dyDescent="0.25">
      <c r="A71" s="56">
        <v>41944</v>
      </c>
      <c r="B71" s="6">
        <v>2097033956.23</v>
      </c>
    </row>
    <row r="72" spans="1:2" x14ac:dyDescent="0.25">
      <c r="A72" s="56">
        <v>41974</v>
      </c>
      <c r="B72" s="6">
        <v>2114927889.22</v>
      </c>
    </row>
    <row r="73" spans="1:2" x14ac:dyDescent="0.25">
      <c r="A73" s="56">
        <v>42005</v>
      </c>
      <c r="B73" s="6">
        <v>2509001265.3000002</v>
      </c>
    </row>
    <row r="74" spans="1:2" x14ac:dyDescent="0.25">
      <c r="A74" s="56">
        <v>42036</v>
      </c>
      <c r="B74" s="6">
        <v>2505276312.9899998</v>
      </c>
    </row>
    <row r="75" spans="1:2" x14ac:dyDescent="0.25">
      <c r="A75" s="56">
        <v>42064</v>
      </c>
      <c r="B75" s="6">
        <v>2467304684.3299999</v>
      </c>
    </row>
    <row r="76" spans="1:2" x14ac:dyDescent="0.25">
      <c r="A76" s="56">
        <v>42095</v>
      </c>
      <c r="B76" s="6">
        <v>2446084190.2199998</v>
      </c>
    </row>
    <row r="77" spans="1:2" x14ac:dyDescent="0.25">
      <c r="A77" s="56">
        <v>42125</v>
      </c>
      <c r="B77" s="6">
        <v>2450157586.8499999</v>
      </c>
    </row>
    <row r="78" spans="1:2" x14ac:dyDescent="0.25">
      <c r="A78" s="56">
        <v>42156</v>
      </c>
      <c r="B78" s="6">
        <v>2391914513.5700002</v>
      </c>
    </row>
    <row r="79" spans="1:2" x14ac:dyDescent="0.25">
      <c r="A79" s="56">
        <v>42186</v>
      </c>
      <c r="B79" s="6">
        <v>2362832558.8299999</v>
      </c>
    </row>
    <row r="80" spans="1:2" x14ac:dyDescent="0.25">
      <c r="A80" s="56">
        <v>42217</v>
      </c>
      <c r="B80" s="6">
        <v>2336584121.6100001</v>
      </c>
    </row>
    <row r="81" spans="1:3" x14ac:dyDescent="0.25">
      <c r="A81" s="56">
        <v>42248</v>
      </c>
      <c r="B81" s="6">
        <v>2311289349.3899999</v>
      </c>
    </row>
    <row r="82" spans="1:3" x14ac:dyDescent="0.25">
      <c r="A82" s="56">
        <v>42278</v>
      </c>
      <c r="B82" s="6">
        <v>2270503336.73</v>
      </c>
    </row>
    <row r="83" spans="1:3" x14ac:dyDescent="0.25">
      <c r="A83" s="56">
        <v>42309</v>
      </c>
      <c r="B83" s="6">
        <v>2240941249.1900001</v>
      </c>
    </row>
    <row r="84" spans="1:3" x14ac:dyDescent="0.25">
      <c r="A84" s="56">
        <v>42339</v>
      </c>
      <c r="B84" s="6">
        <v>2233255684.6900001</v>
      </c>
    </row>
    <row r="85" spans="1:3" x14ac:dyDescent="0.25">
      <c r="A85" s="56">
        <v>42370</v>
      </c>
      <c r="B85" s="6">
        <v>2238138209.2800002</v>
      </c>
    </row>
    <row r="86" spans="1:3" x14ac:dyDescent="0.25">
      <c r="A86" s="56">
        <v>42401</v>
      </c>
      <c r="B86" s="6">
        <v>2234538935</v>
      </c>
    </row>
    <row r="87" spans="1:3" x14ac:dyDescent="0.25">
      <c r="A87" s="56">
        <v>42430</v>
      </c>
      <c r="B87" s="6">
        <v>2269723955.8400002</v>
      </c>
    </row>
    <row r="88" spans="1:3" x14ac:dyDescent="0.25">
      <c r="A88" s="56">
        <v>42461</v>
      </c>
      <c r="B88" s="6">
        <v>2291611108.3699999</v>
      </c>
    </row>
    <row r="89" spans="1:3" x14ac:dyDescent="0.25">
      <c r="A89" s="56">
        <v>42491</v>
      </c>
      <c r="B89" s="6">
        <v>2326057429.25</v>
      </c>
    </row>
    <row r="90" spans="1:3" x14ac:dyDescent="0.25">
      <c r="A90" s="56">
        <v>42522</v>
      </c>
      <c r="B90" s="6">
        <v>2308935178.2799997</v>
      </c>
    </row>
    <row r="91" spans="1:3" x14ac:dyDescent="0.25">
      <c r="A91" s="56">
        <v>42552</v>
      </c>
      <c r="B91" s="6">
        <v>2312199682.8299999</v>
      </c>
    </row>
    <row r="92" spans="1:3" x14ac:dyDescent="0.25">
      <c r="A92" s="56">
        <v>42583</v>
      </c>
      <c r="B92" s="6">
        <v>2328851482.75</v>
      </c>
    </row>
    <row r="93" spans="1:3" x14ac:dyDescent="0.25">
      <c r="A93" s="56">
        <v>42614</v>
      </c>
      <c r="B93" s="6">
        <v>2359667937.6099997</v>
      </c>
    </row>
    <row r="94" spans="1:3" x14ac:dyDescent="0.25">
      <c r="A94" s="56">
        <v>42644</v>
      </c>
      <c r="B94" s="6">
        <v>2349597173.9400001</v>
      </c>
      <c r="C94" s="6">
        <v>40669204.090000004</v>
      </c>
    </row>
    <row r="95" spans="1:3" x14ac:dyDescent="0.25">
      <c r="A95" s="56">
        <v>42675</v>
      </c>
      <c r="B95" s="6">
        <v>2390351786.7399998</v>
      </c>
      <c r="C95" s="6">
        <v>65788656.960000001</v>
      </c>
    </row>
    <row r="96" spans="1:3" x14ac:dyDescent="0.25">
      <c r="A96" s="56">
        <v>42705</v>
      </c>
      <c r="B96" s="6">
        <v>2390884246.1300001</v>
      </c>
      <c r="C96" s="6">
        <v>66681805.32</v>
      </c>
    </row>
    <row r="97" spans="1:3" x14ac:dyDescent="0.25">
      <c r="A97" s="56">
        <v>42736</v>
      </c>
      <c r="B97" s="6">
        <v>2452658492.5799999</v>
      </c>
      <c r="C97" s="6">
        <v>93795736.120000005</v>
      </c>
    </row>
    <row r="98" spans="1:3" x14ac:dyDescent="0.25">
      <c r="A98" s="56">
        <v>42767</v>
      </c>
      <c r="B98" s="6">
        <v>2452658492.5799999</v>
      </c>
      <c r="C98" s="6">
        <v>93795736.120000005</v>
      </c>
    </row>
    <row r="99" spans="1:3" x14ac:dyDescent="0.25">
      <c r="A99" s="56">
        <v>42795</v>
      </c>
      <c r="B99" s="6">
        <v>2490699989.2800002</v>
      </c>
      <c r="C99" s="6">
        <v>96685230.609999999</v>
      </c>
    </row>
    <row r="100" spans="1:3" x14ac:dyDescent="0.25">
      <c r="A100" s="56">
        <v>42826</v>
      </c>
      <c r="B100" s="6">
        <v>2511813713.8600001</v>
      </c>
      <c r="C100" s="6">
        <v>97797379.819999993</v>
      </c>
    </row>
    <row r="101" spans="1:3" x14ac:dyDescent="0.25">
      <c r="A101" s="56">
        <v>42856</v>
      </c>
      <c r="B101" s="6">
        <v>2536719015.2399998</v>
      </c>
      <c r="C101" s="6">
        <v>99480679.299999997</v>
      </c>
    </row>
    <row r="102" spans="1:3" x14ac:dyDescent="0.25">
      <c r="A102" s="56">
        <v>42887</v>
      </c>
      <c r="B102" s="6">
        <f>2498256026.32</f>
        <v>2498256026.3200002</v>
      </c>
      <c r="C102" s="6">
        <v>101143313.26000001</v>
      </c>
    </row>
    <row r="103" spans="1:3" x14ac:dyDescent="0.25">
      <c r="A103" s="56">
        <v>42917</v>
      </c>
      <c r="B103" s="6">
        <v>2504867146.0300002</v>
      </c>
      <c r="C103" s="6">
        <v>102367152.3</v>
      </c>
    </row>
    <row r="104" spans="1:3" x14ac:dyDescent="0.25">
      <c r="A104" s="56">
        <v>42948</v>
      </c>
      <c r="B104" s="6">
        <v>2506072645.5300002</v>
      </c>
      <c r="C104" s="6">
        <f>103632073.75</f>
        <v>103632073.75</v>
      </c>
    </row>
    <row r="105" spans="1:3" x14ac:dyDescent="0.25">
      <c r="A105" s="56">
        <v>42979</v>
      </c>
      <c r="B105" s="6">
        <f>2490724562.9</f>
        <v>2490724562.9000001</v>
      </c>
      <c r="C105" s="6">
        <f>104371757.93</f>
        <v>104371757.93000001</v>
      </c>
    </row>
    <row r="106" spans="1:3" x14ac:dyDescent="0.25">
      <c r="A106" s="56">
        <v>43009</v>
      </c>
      <c r="B106" s="6">
        <v>2479332987.5</v>
      </c>
      <c r="C106" s="6">
        <f>105251930.6</f>
        <v>105251930.59999999</v>
      </c>
    </row>
    <row r="107" spans="1:3" x14ac:dyDescent="0.25">
      <c r="A107" s="56">
        <v>43040</v>
      </c>
      <c r="B107" s="6">
        <v>2475908200.7199998</v>
      </c>
      <c r="C107" s="6">
        <v>106038689.95999999</v>
      </c>
    </row>
    <row r="108" spans="1:3" x14ac:dyDescent="0.25">
      <c r="A108" s="56">
        <v>43070</v>
      </c>
      <c r="B108" s="6">
        <v>2517219136.2199998</v>
      </c>
      <c r="C108" s="6">
        <f>107916485.74</f>
        <v>107916485.73999999</v>
      </c>
    </row>
    <row r="109" spans="1:3" x14ac:dyDescent="0.25">
      <c r="A109" s="56">
        <v>43101</v>
      </c>
      <c r="B109" s="6">
        <v>2588714090.8299999</v>
      </c>
      <c r="C109" s="6">
        <v>140899251.52000001</v>
      </c>
    </row>
    <row r="110" spans="1:3" x14ac:dyDescent="0.25">
      <c r="A110" s="56">
        <v>43132</v>
      </c>
      <c r="B110" s="6">
        <v>2608878974.9400001</v>
      </c>
      <c r="C110" s="6">
        <v>142129646.62</v>
      </c>
    </row>
    <row r="111" spans="1:3" x14ac:dyDescent="0.25">
      <c r="A111" s="56">
        <v>43160</v>
      </c>
      <c r="B111" s="6">
        <v>2602795981.8099999</v>
      </c>
      <c r="C111" s="6">
        <v>143566075.96000001</v>
      </c>
    </row>
    <row r="112" spans="1:3" x14ac:dyDescent="0.25">
      <c r="A112" s="56"/>
    </row>
    <row r="113" spans="1:1" x14ac:dyDescent="0.25">
      <c r="A113" s="5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R30"/>
  <sheetViews>
    <sheetView topLeftCell="A5" zoomScale="90" zoomScaleNormal="90" workbookViewId="0">
      <selection activeCell="G15" sqref="G15"/>
    </sheetView>
  </sheetViews>
  <sheetFormatPr baseColWidth="10" defaultColWidth="11.5703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8.85546875" style="1" bestFit="1" customWidth="1"/>
    <col min="5" max="8" width="17.5703125" style="1" bestFit="1" customWidth="1"/>
    <col min="9" max="9" width="17.85546875" style="1" bestFit="1" customWidth="1"/>
    <col min="10" max="10" width="17.5703125" style="1" bestFit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5703125" style="1"/>
  </cols>
  <sheetData>
    <row r="3" spans="2:17" ht="18.75" x14ac:dyDescent="0.25">
      <c r="B3" s="20"/>
      <c r="C3" s="20"/>
      <c r="E3" s="22"/>
      <c r="F3" s="78" t="s">
        <v>1</v>
      </c>
      <c r="G3" s="78"/>
      <c r="H3" s="78"/>
      <c r="I3" s="78"/>
      <c r="J3" s="78"/>
      <c r="K3" s="78"/>
      <c r="L3" s="78"/>
      <c r="M3" s="78"/>
      <c r="N3" s="20"/>
      <c r="O3" s="20"/>
      <c r="P3" s="20"/>
      <c r="Q3" s="21"/>
    </row>
    <row r="4" spans="2:17" ht="15.75" x14ac:dyDescent="0.25">
      <c r="B4" s="22"/>
      <c r="C4" s="22"/>
      <c r="E4" s="32"/>
      <c r="F4" s="79" t="s">
        <v>22</v>
      </c>
      <c r="G4" s="79"/>
      <c r="H4" s="79"/>
      <c r="I4" s="79"/>
      <c r="J4" s="79"/>
      <c r="K4" s="79"/>
      <c r="L4" s="79"/>
      <c r="M4" s="79"/>
      <c r="N4" s="22"/>
      <c r="O4" s="22"/>
      <c r="P4" s="22"/>
      <c r="Q4" s="23"/>
    </row>
    <row r="5" spans="2:17" x14ac:dyDescent="0.25">
      <c r="B5" s="24"/>
      <c r="C5" s="24"/>
      <c r="E5" s="32"/>
      <c r="F5" s="79" t="s">
        <v>35</v>
      </c>
      <c r="G5" s="79"/>
      <c r="H5" s="79"/>
      <c r="I5" s="79"/>
      <c r="J5" s="79"/>
      <c r="K5" s="79"/>
      <c r="L5" s="79"/>
      <c r="M5" s="79"/>
      <c r="N5" s="24"/>
      <c r="O5" s="24"/>
      <c r="P5" s="24"/>
      <c r="Q5" s="25"/>
    </row>
    <row r="6" spans="2:17" x14ac:dyDescent="0.25">
      <c r="E6" s="33"/>
      <c r="F6" s="80" t="s">
        <v>3</v>
      </c>
      <c r="G6" s="80"/>
      <c r="H6" s="80"/>
      <c r="I6" s="80"/>
      <c r="J6" s="80"/>
      <c r="K6" s="80"/>
      <c r="L6" s="80"/>
      <c r="M6" s="80"/>
    </row>
    <row r="7" spans="2:17" x14ac:dyDescent="0.25">
      <c r="D7" s="81" t="s">
        <v>4</v>
      </c>
      <c r="E7" s="81"/>
      <c r="F7" s="27"/>
      <c r="G7" s="27"/>
      <c r="H7" s="27"/>
      <c r="I7" s="27"/>
      <c r="J7" s="27"/>
      <c r="K7" s="27"/>
    </row>
    <row r="9" spans="2:17" x14ac:dyDescent="0.25">
      <c r="B9" s="2"/>
      <c r="C9" s="2"/>
      <c r="D9" s="77" t="s">
        <v>5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3" t="s">
        <v>6</v>
      </c>
    </row>
    <row r="10" spans="2:17" x14ac:dyDescent="0.25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73"/>
    </row>
    <row r="11" spans="2:17" x14ac:dyDescent="0.25">
      <c r="B11" s="74" t="s">
        <v>19</v>
      </c>
      <c r="C11" s="19">
        <v>2009</v>
      </c>
      <c r="D11" s="6"/>
      <c r="E11" s="6">
        <v>416838848.30000001</v>
      </c>
      <c r="F11" s="6">
        <v>408202733.88</v>
      </c>
      <c r="G11" s="6">
        <v>409321522.79000002</v>
      </c>
      <c r="H11" s="6">
        <v>408557158.66000003</v>
      </c>
      <c r="I11" s="6">
        <v>408496805.94999999</v>
      </c>
      <c r="J11" s="6">
        <v>408807499.43000001</v>
      </c>
      <c r="K11" s="6">
        <v>405491800.95999998</v>
      </c>
      <c r="L11" s="6">
        <v>414606144.57999998</v>
      </c>
      <c r="M11" s="6">
        <v>417732921.05000001</v>
      </c>
      <c r="N11" s="6">
        <v>416683325.22000003</v>
      </c>
      <c r="O11" s="6">
        <v>421622477.85000002</v>
      </c>
      <c r="P11" s="34"/>
    </row>
    <row r="12" spans="2:17" x14ac:dyDescent="0.25">
      <c r="B12" s="74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5">
        <v>0.26030245970198318</v>
      </c>
    </row>
    <row r="13" spans="2:17" x14ac:dyDescent="0.25">
      <c r="B13" s="74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5">
        <v>0.24273357733422984</v>
      </c>
    </row>
    <row r="14" spans="2:17" x14ac:dyDescent="0.25">
      <c r="B14" s="74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5">
        <v>0.83869501728711571</v>
      </c>
    </row>
    <row r="15" spans="2:17" x14ac:dyDescent="0.25">
      <c r="B15" s="74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5">
        <v>0.35295729179902957</v>
      </c>
    </row>
    <row r="16" spans="2:17" x14ac:dyDescent="0.25">
      <c r="B16" s="74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5">
        <v>0.2874346828697032</v>
      </c>
    </row>
    <row r="17" spans="2:18" x14ac:dyDescent="0.25">
      <c r="B17" s="74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5">
        <v>5.5948855785168172E-2</v>
      </c>
      <c r="Q17" s="28"/>
    </row>
    <row r="18" spans="2:18" x14ac:dyDescent="0.25">
      <c r="B18" s="74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37477434.25</v>
      </c>
      <c r="I18" s="6">
        <v>40658302.100000001</v>
      </c>
      <c r="J18" s="6">
        <v>40548938.539999999</v>
      </c>
      <c r="K18" s="6">
        <v>40722703.18</v>
      </c>
      <c r="L18" s="6">
        <v>40313015.140000001</v>
      </c>
      <c r="M18" s="6"/>
      <c r="N18" s="6"/>
      <c r="O18" s="6"/>
      <c r="P18" s="35">
        <v>-0.98283884383238795</v>
      </c>
    </row>
    <row r="19" spans="2:18" x14ac:dyDescent="0.25">
      <c r="B19" s="7"/>
      <c r="C19" s="8"/>
      <c r="D19" s="17"/>
      <c r="E19" s="17"/>
      <c r="F19" s="17"/>
      <c r="G19" s="17"/>
      <c r="H19" s="9"/>
      <c r="I19" s="9"/>
      <c r="J19" s="9"/>
      <c r="K19" s="9"/>
      <c r="L19" s="9"/>
      <c r="M19" s="9"/>
      <c r="N19" s="9"/>
      <c r="O19" s="9"/>
    </row>
    <row r="20" spans="2:18" x14ac:dyDescent="0.25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8" ht="90.75" customHeight="1" x14ac:dyDescent="0.25">
      <c r="B21" s="75" t="s">
        <v>28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spans="2:18" x14ac:dyDescent="0.25">
      <c r="B22" s="14" t="s">
        <v>21</v>
      </c>
      <c r="C22" s="15"/>
      <c r="D22" s="8"/>
      <c r="E22" s="8"/>
      <c r="F22" s="8"/>
      <c r="G22" s="8"/>
      <c r="H22" s="8"/>
      <c r="I22" s="16"/>
      <c r="J22" s="8"/>
      <c r="K22" s="8"/>
      <c r="L22" s="8"/>
      <c r="M22" s="8"/>
      <c r="N22" s="8"/>
      <c r="O22" s="8"/>
    </row>
    <row r="23" spans="2:18" x14ac:dyDescent="0.25">
      <c r="B23" s="7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8" spans="2:18" x14ac:dyDescent="0.25">
      <c r="D28" s="17"/>
      <c r="E28" s="17"/>
      <c r="F28" s="17"/>
      <c r="G28" s="17"/>
    </row>
    <row r="30" spans="2:18" x14ac:dyDescent="0.25">
      <c r="D30" s="36"/>
      <c r="E30" s="36"/>
      <c r="F30" s="36"/>
      <c r="G30" s="36"/>
    </row>
  </sheetData>
  <mergeCells count="9">
    <mergeCell ref="P9:P10"/>
    <mergeCell ref="B11:B18"/>
    <mergeCell ref="B21:P21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Q23"/>
  <sheetViews>
    <sheetView topLeftCell="B1" zoomScale="90" zoomScaleNormal="90" workbookViewId="0">
      <selection activeCell="L19" sqref="L19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5.28515625" style="1" bestFit="1" customWidth="1"/>
    <col min="5" max="7" width="17.5703125" style="1" customWidth="1"/>
    <col min="8" max="8" width="18.42578125" style="1" customWidth="1"/>
    <col min="9" max="9" width="17.5703125" style="1" customWidth="1"/>
    <col min="10" max="10" width="17.85546875" style="1" customWidth="1"/>
    <col min="11" max="11" width="17.5703125" style="1" customWidth="1"/>
    <col min="12" max="13" width="17.85546875" style="1" customWidth="1"/>
    <col min="14" max="15" width="17.57031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20"/>
      <c r="C3" s="20"/>
      <c r="D3" s="20"/>
      <c r="F3" s="78" t="s">
        <v>1</v>
      </c>
      <c r="G3" s="78"/>
      <c r="H3" s="78"/>
      <c r="I3" s="78"/>
      <c r="J3" s="78"/>
      <c r="K3" s="78"/>
      <c r="L3" s="78"/>
      <c r="M3" s="78"/>
      <c r="N3" s="78"/>
      <c r="O3" s="78"/>
      <c r="P3" s="21"/>
    </row>
    <row r="4" spans="2:16" ht="15.75" x14ac:dyDescent="0.25">
      <c r="B4" s="22"/>
      <c r="C4" s="22"/>
      <c r="D4" s="22"/>
      <c r="F4" s="86" t="s">
        <v>25</v>
      </c>
      <c r="G4" s="79"/>
      <c r="H4" s="79"/>
      <c r="I4" s="79"/>
      <c r="J4" s="79"/>
      <c r="K4" s="79"/>
      <c r="L4" s="79"/>
      <c r="M4" s="79"/>
      <c r="N4" s="79"/>
      <c r="O4" s="79"/>
      <c r="P4" s="23"/>
    </row>
    <row r="5" spans="2:16" x14ac:dyDescent="0.25">
      <c r="B5" s="24"/>
      <c r="C5" s="24"/>
      <c r="D5" s="24"/>
      <c r="F5" s="79" t="s">
        <v>34</v>
      </c>
      <c r="G5" s="79"/>
      <c r="H5" s="79"/>
      <c r="I5" s="79"/>
      <c r="J5" s="79"/>
      <c r="K5" s="79"/>
      <c r="L5" s="79"/>
      <c r="M5" s="79"/>
      <c r="N5" s="79"/>
      <c r="O5" s="79"/>
      <c r="P5" s="25"/>
    </row>
    <row r="6" spans="2:16" x14ac:dyDescent="0.25">
      <c r="F6" s="80" t="s">
        <v>29</v>
      </c>
      <c r="G6" s="80"/>
      <c r="H6" s="80"/>
      <c r="I6" s="80"/>
      <c r="J6" s="80"/>
      <c r="K6" s="80"/>
      <c r="L6" s="80"/>
      <c r="M6" s="80"/>
      <c r="N6" s="80"/>
      <c r="O6" s="80"/>
    </row>
    <row r="7" spans="2:16" x14ac:dyDescent="0.25">
      <c r="D7" s="85" t="s">
        <v>4</v>
      </c>
      <c r="E7" s="85"/>
      <c r="F7" s="26"/>
      <c r="G7" s="27"/>
      <c r="H7" s="27"/>
      <c r="I7" s="27"/>
      <c r="J7" s="27"/>
      <c r="K7" s="27"/>
      <c r="L7" s="27"/>
    </row>
    <row r="9" spans="2:16" ht="15" customHeight="1" x14ac:dyDescent="0.25">
      <c r="B9" s="2"/>
      <c r="C9" s="2"/>
      <c r="D9" s="82" t="s">
        <v>5</v>
      </c>
      <c r="E9" s="83"/>
      <c r="F9" s="83"/>
      <c r="G9" s="83"/>
      <c r="H9" s="83"/>
      <c r="I9" s="83"/>
      <c r="J9" s="83"/>
      <c r="K9" s="83"/>
      <c r="L9" s="83"/>
      <c r="M9" s="83"/>
      <c r="N9" s="83"/>
      <c r="O9" s="84"/>
    </row>
    <row r="10" spans="2:16" x14ac:dyDescent="0.25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x14ac:dyDescent="0.25">
      <c r="B11" s="74" t="s">
        <v>19</v>
      </c>
      <c r="C11" s="19">
        <v>2009</v>
      </c>
      <c r="D11" s="29"/>
      <c r="E11" s="30">
        <v>399596816.44999999</v>
      </c>
      <c r="F11" s="30">
        <v>-8636114.4200000167</v>
      </c>
      <c r="G11" s="30">
        <v>1118788.9100000262</v>
      </c>
      <c r="H11" s="30">
        <v>-764364.12999999523</v>
      </c>
      <c r="I11" s="30">
        <v>-60352.709999978542</v>
      </c>
      <c r="J11" s="30">
        <v>310693.47999995947</v>
      </c>
      <c r="K11" s="30">
        <v>-3315698.469999969</v>
      </c>
      <c r="L11" s="30">
        <v>9114343.6200000048</v>
      </c>
      <c r="M11" s="30">
        <v>3126776.469999969</v>
      </c>
      <c r="N11" s="30">
        <v>-1049595.8299999833</v>
      </c>
      <c r="O11" s="30">
        <v>4614016.5500000119</v>
      </c>
    </row>
    <row r="12" spans="2:16" x14ac:dyDescent="0.25">
      <c r="B12" s="74"/>
      <c r="C12" s="19">
        <v>2010</v>
      </c>
      <c r="D12" s="31">
        <v>19456586.74000001</v>
      </c>
      <c r="E12" s="31">
        <v>10433080.849999964</v>
      </c>
      <c r="F12" s="31">
        <v>6273991.1700000167</v>
      </c>
      <c r="G12" s="31">
        <v>4931590.6100000143</v>
      </c>
      <c r="H12" s="31">
        <v>7978819.8199999928</v>
      </c>
      <c r="I12" s="31">
        <v>5356499.8000000119</v>
      </c>
      <c r="J12" s="31">
        <v>4377180.3799999952</v>
      </c>
      <c r="K12" s="31">
        <v>3428142.6099999547</v>
      </c>
      <c r="L12" s="31">
        <v>3292475.5200000405</v>
      </c>
      <c r="M12" s="31">
        <v>4355980.719999969</v>
      </c>
      <c r="N12" s="31">
        <v>2280555.3500000238</v>
      </c>
      <c r="O12" s="31">
        <v>3640214.8399999738</v>
      </c>
    </row>
    <row r="13" spans="2:16" x14ac:dyDescent="0.25">
      <c r="B13" s="74"/>
      <c r="C13" s="19">
        <v>2011</v>
      </c>
      <c r="D13" s="31">
        <v>23726323.710000038</v>
      </c>
      <c r="E13" s="31">
        <v>622932.82999998331</v>
      </c>
      <c r="F13" s="31">
        <v>-143515.09000003338</v>
      </c>
      <c r="G13" s="31">
        <v>13391079.860000014</v>
      </c>
      <c r="H13" s="31">
        <v>15722192.790000021</v>
      </c>
      <c r="I13" s="31">
        <v>3390882.1299999952</v>
      </c>
      <c r="J13" s="31">
        <v>4855286.1800000072</v>
      </c>
      <c r="K13" s="31">
        <v>6179580.6000000238</v>
      </c>
      <c r="L13" s="31">
        <v>6349611.6399999857</v>
      </c>
      <c r="M13" s="31">
        <v>7469351.0599999428</v>
      </c>
      <c r="N13" s="31">
        <v>9786449.0900000334</v>
      </c>
      <c r="O13" s="31">
        <v>-1593138.4500000477</v>
      </c>
    </row>
    <row r="14" spans="2:16" x14ac:dyDescent="0.25">
      <c r="B14" s="74"/>
      <c r="C14" s="19">
        <v>2012</v>
      </c>
      <c r="D14" s="31">
        <v>18561779.210000038</v>
      </c>
      <c r="E14" s="31">
        <v>12268661.180000067</v>
      </c>
      <c r="F14" s="31">
        <v>7400314.1200000048</v>
      </c>
      <c r="G14" s="31">
        <v>12701548.029999971</v>
      </c>
      <c r="H14" s="31">
        <v>13470082.329999924</v>
      </c>
      <c r="I14" s="31">
        <v>786106.21000003815</v>
      </c>
      <c r="J14" s="31">
        <v>-1019713.4700000286</v>
      </c>
      <c r="K14" s="31">
        <v>-2991113.9699999094</v>
      </c>
      <c r="L14" s="31">
        <v>-1329116.9400000572</v>
      </c>
      <c r="M14" s="31">
        <v>432485897.35000002</v>
      </c>
      <c r="N14" s="31">
        <v>-847072.25</v>
      </c>
      <c r="O14" s="31">
        <v>16842949.75999999</v>
      </c>
    </row>
    <row r="15" spans="2:16" x14ac:dyDescent="0.25">
      <c r="B15" s="74"/>
      <c r="C15" s="19">
        <v>2013</v>
      </c>
      <c r="D15" s="31">
        <v>268284229.62999988</v>
      </c>
      <c r="E15" s="31">
        <v>15617788.870000124</v>
      </c>
      <c r="F15" s="31">
        <v>-14576614.380000114</v>
      </c>
      <c r="G15" s="31">
        <v>18703523.75999999</v>
      </c>
      <c r="H15" s="31">
        <v>-466903.72999978065</v>
      </c>
      <c r="I15" s="31">
        <v>16303924.179999828</v>
      </c>
      <c r="J15" s="31">
        <v>8404356.870000124</v>
      </c>
      <c r="K15" s="31">
        <v>7533453.4199998379</v>
      </c>
      <c r="L15" s="31">
        <v>10313262.5</v>
      </c>
      <c r="M15" s="31">
        <v>9858375.7100000381</v>
      </c>
      <c r="N15" s="31">
        <v>3815415.9100000858</v>
      </c>
      <c r="O15" s="31">
        <v>32087366.119999886</v>
      </c>
    </row>
    <row r="16" spans="2:16" x14ac:dyDescent="0.25">
      <c r="B16" s="74"/>
      <c r="C16" s="19">
        <v>2014</v>
      </c>
      <c r="D16" s="31">
        <v>335264477.01999998</v>
      </c>
      <c r="E16" s="31">
        <v>9309304.3000001907</v>
      </c>
      <c r="F16" s="31">
        <v>-13839445.470000029</v>
      </c>
      <c r="G16" s="31">
        <v>10076360.879999876</v>
      </c>
      <c r="H16" s="31">
        <v>12474914.080000162</v>
      </c>
      <c r="I16" s="31">
        <v>-3028189.4600000381</v>
      </c>
      <c r="J16" s="31">
        <v>17182577.329999924</v>
      </c>
      <c r="K16" s="31">
        <v>14450330.150000095</v>
      </c>
      <c r="L16" s="31">
        <v>15447541.399999857</v>
      </c>
      <c r="M16" s="31">
        <v>-43543694.849999905</v>
      </c>
      <c r="N16" s="31">
        <v>42471805.400000095</v>
      </c>
      <c r="O16" s="31">
        <v>17059053.919999838</v>
      </c>
    </row>
    <row r="17" spans="2:17" x14ac:dyDescent="0.25">
      <c r="B17" s="74"/>
      <c r="C17" s="19">
        <v>2015</v>
      </c>
      <c r="D17" s="31">
        <v>329793867.1400001</v>
      </c>
      <c r="E17" s="31">
        <v>-3724952.3099999428</v>
      </c>
      <c r="F17" s="31">
        <v>-37971628.660000324</v>
      </c>
      <c r="G17" s="31">
        <v>-21220494.109999895</v>
      </c>
      <c r="H17" s="31">
        <v>4073396.6300001144</v>
      </c>
      <c r="I17" s="31">
        <v>-58243073.279999971</v>
      </c>
      <c r="J17" s="31">
        <v>-29081954.74000001</v>
      </c>
      <c r="K17" s="31">
        <v>-26248437.220000029</v>
      </c>
      <c r="L17" s="31">
        <v>-25294772.220000029</v>
      </c>
      <c r="M17" s="31">
        <v>-40213769.389999866</v>
      </c>
      <c r="N17" s="31">
        <v>-29926026.050000191</v>
      </c>
      <c r="O17" s="31">
        <v>-9574378.7599999905</v>
      </c>
      <c r="P17" s="28"/>
    </row>
    <row r="18" spans="2:17" x14ac:dyDescent="0.25">
      <c r="B18" s="74"/>
      <c r="C18" s="19">
        <v>2016</v>
      </c>
      <c r="D18" s="31">
        <v>4882524.5900001526</v>
      </c>
      <c r="E18" s="31">
        <v>-3599274.2799999714</v>
      </c>
      <c r="F18" s="31">
        <v>35185020.839999914</v>
      </c>
      <c r="G18" s="31">
        <v>21887152.529999971</v>
      </c>
      <c r="H18" s="31">
        <v>-1947972069.03</v>
      </c>
      <c r="I18" s="31">
        <v>3180867.8499999978</v>
      </c>
      <c r="J18" s="31">
        <v>-109363.55999999866</v>
      </c>
      <c r="K18" s="31">
        <f>4372783.65-4199019.01</f>
        <v>173764.6400000006</v>
      </c>
      <c r="L18" s="31">
        <f>4566850.55-4372783.65</f>
        <v>194066.89999999944</v>
      </c>
      <c r="M18" s="31"/>
      <c r="N18" s="31"/>
      <c r="O18" s="31"/>
    </row>
    <row r="19" spans="2:17" x14ac:dyDescent="0.25">
      <c r="B19" s="7"/>
      <c r="C19" s="8"/>
      <c r="D19" s="8"/>
      <c r="E19" s="17"/>
      <c r="F19" s="9"/>
      <c r="G19" s="10"/>
      <c r="H19" s="9"/>
      <c r="I19" s="9"/>
      <c r="J19" s="9"/>
      <c r="K19" s="9"/>
      <c r="L19" s="9"/>
      <c r="M19" s="9"/>
      <c r="N19" s="9"/>
      <c r="O19" s="9"/>
    </row>
    <row r="20" spans="2:17" x14ac:dyDescent="0.25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7" ht="90.75" customHeight="1" x14ac:dyDescent="0.25">
      <c r="B21" s="75" t="s">
        <v>28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spans="2:17" x14ac:dyDescent="0.25">
      <c r="B22" s="14" t="s">
        <v>21</v>
      </c>
      <c r="C22" s="15"/>
      <c r="D22" s="15"/>
      <c r="E22" s="8"/>
      <c r="F22" s="8"/>
      <c r="G22" s="8"/>
      <c r="H22" s="8"/>
      <c r="I22" s="8"/>
      <c r="J22" s="16"/>
      <c r="K22" s="8"/>
      <c r="L22" s="8"/>
      <c r="M22" s="8"/>
      <c r="N22" s="8"/>
      <c r="O22" s="8"/>
    </row>
    <row r="23" spans="2:17" x14ac:dyDescent="0.25">
      <c r="B23" s="7"/>
      <c r="C23" s="8"/>
      <c r="D23" s="8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</sheetData>
  <mergeCells count="8">
    <mergeCell ref="B21:P21"/>
    <mergeCell ref="D9:O9"/>
    <mergeCell ref="D7:E7"/>
    <mergeCell ref="B11:B18"/>
    <mergeCell ref="F3:O3"/>
    <mergeCell ref="F4:O4"/>
    <mergeCell ref="F5:O5"/>
    <mergeCell ref="F6:O6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3:Q18"/>
  <sheetViews>
    <sheetView topLeftCell="E1" zoomScale="90" zoomScaleNormal="90" workbookViewId="0">
      <selection activeCell="M11" sqref="M11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7.5703125" style="1" bestFit="1" customWidth="1"/>
    <col min="5" max="5" width="16.7109375" style="1" customWidth="1"/>
    <col min="6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20"/>
      <c r="C3" s="20"/>
      <c r="E3" s="22"/>
      <c r="F3" s="78" t="s">
        <v>1</v>
      </c>
      <c r="G3" s="78"/>
      <c r="H3" s="78"/>
      <c r="I3" s="78"/>
      <c r="J3" s="78"/>
      <c r="K3" s="78"/>
      <c r="L3" s="78"/>
      <c r="M3" s="78"/>
      <c r="N3" s="20"/>
      <c r="O3" s="20"/>
      <c r="P3" s="21"/>
    </row>
    <row r="4" spans="2:16" ht="15.75" x14ac:dyDescent="0.25">
      <c r="B4" s="22"/>
      <c r="C4" s="22"/>
      <c r="E4" s="32"/>
      <c r="F4" s="86" t="s">
        <v>2</v>
      </c>
      <c r="G4" s="79"/>
      <c r="H4" s="79"/>
      <c r="I4" s="79"/>
      <c r="J4" s="79"/>
      <c r="K4" s="79"/>
      <c r="L4" s="79"/>
      <c r="M4" s="79"/>
      <c r="N4" s="22"/>
      <c r="O4" s="22"/>
      <c r="P4" s="23"/>
    </row>
    <row r="5" spans="2:16" x14ac:dyDescent="0.25">
      <c r="B5" s="24"/>
      <c r="C5" s="24"/>
      <c r="E5" s="32"/>
      <c r="F5" s="79" t="s">
        <v>42</v>
      </c>
      <c r="G5" s="79"/>
      <c r="H5" s="79"/>
      <c r="I5" s="79"/>
      <c r="J5" s="79"/>
      <c r="K5" s="79"/>
      <c r="L5" s="79"/>
      <c r="M5" s="79"/>
      <c r="N5" s="24"/>
      <c r="O5" s="24"/>
      <c r="P5" s="25"/>
    </row>
    <row r="6" spans="2:16" x14ac:dyDescent="0.25">
      <c r="E6" s="33"/>
      <c r="F6" s="80" t="s">
        <v>29</v>
      </c>
      <c r="G6" s="80"/>
      <c r="H6" s="80"/>
      <c r="I6" s="80"/>
      <c r="J6" s="80"/>
      <c r="K6" s="80"/>
      <c r="L6" s="80"/>
      <c r="M6" s="80"/>
    </row>
    <row r="7" spans="2:16" x14ac:dyDescent="0.25">
      <c r="D7" s="85" t="s">
        <v>4</v>
      </c>
      <c r="E7" s="85"/>
      <c r="F7" s="27"/>
      <c r="G7" s="27"/>
      <c r="H7" s="27"/>
      <c r="I7" s="27"/>
      <c r="J7" s="27"/>
      <c r="K7" s="27"/>
    </row>
    <row r="9" spans="2:16" ht="15" customHeight="1" x14ac:dyDescent="0.25">
      <c r="B9" s="2"/>
      <c r="C9" s="2"/>
      <c r="D9" s="77" t="s">
        <v>5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2:16" x14ac:dyDescent="0.25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25">
      <c r="B11" s="18" t="s">
        <v>19</v>
      </c>
      <c r="C11" s="19">
        <v>2016</v>
      </c>
      <c r="D11" s="5"/>
      <c r="E11" s="5"/>
      <c r="F11" s="5"/>
      <c r="G11" s="5"/>
      <c r="H11" s="5">
        <v>2288579995</v>
      </c>
      <c r="I11" s="5">
        <v>2268276876.1799998</v>
      </c>
      <c r="J11" s="5">
        <v>2271650744.29</v>
      </c>
      <c r="K11" s="5">
        <v>2288128779.5700002</v>
      </c>
      <c r="L11" s="5">
        <v>2319354922.4699998</v>
      </c>
      <c r="M11" s="5">
        <v>2349597173.9400001</v>
      </c>
      <c r="N11" s="5"/>
      <c r="O11" s="5"/>
    </row>
    <row r="12" spans="2:16" x14ac:dyDescent="0.25">
      <c r="B12" s="7"/>
      <c r="C12" s="8"/>
      <c r="D12" s="17"/>
      <c r="E12" s="9"/>
      <c r="F12" s="10"/>
      <c r="G12" s="9"/>
      <c r="H12" s="9"/>
      <c r="I12" s="9"/>
      <c r="J12" s="9"/>
      <c r="K12" s="9"/>
      <c r="L12" s="9"/>
      <c r="M12" s="9"/>
      <c r="N12" s="9"/>
      <c r="O12" s="9"/>
    </row>
    <row r="13" spans="2:16" x14ac:dyDescent="0.25">
      <c r="B13" s="11" t="s">
        <v>20</v>
      </c>
      <c r="C13" s="8"/>
      <c r="D13" s="8"/>
      <c r="E13" s="8"/>
      <c r="F13" s="8"/>
      <c r="G13" s="8"/>
      <c r="H13" s="8"/>
      <c r="I13" s="8"/>
      <c r="J13" s="8" t="s">
        <v>36</v>
      </c>
      <c r="K13" s="8"/>
      <c r="L13" s="8"/>
      <c r="M13" s="8"/>
      <c r="N13" s="8"/>
      <c r="O13" s="8"/>
    </row>
    <row r="14" spans="2:16" ht="90.75" customHeight="1" x14ac:dyDescent="0.25">
      <c r="B14" s="75" t="s">
        <v>28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</row>
    <row r="15" spans="2:16" x14ac:dyDescent="0.25">
      <c r="B15" s="14" t="s">
        <v>21</v>
      </c>
      <c r="C15" s="15"/>
      <c r="D15" s="15"/>
      <c r="E15" s="8"/>
      <c r="F15" s="8"/>
      <c r="G15" s="8"/>
      <c r="H15" s="8"/>
      <c r="I15" s="8"/>
      <c r="J15" s="16"/>
      <c r="K15" s="8"/>
      <c r="L15" s="8"/>
      <c r="M15" s="8"/>
      <c r="N15" s="8"/>
      <c r="O15" s="8"/>
    </row>
    <row r="16" spans="2:16" x14ac:dyDescent="0.25">
      <c r="B16" s="14"/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7" x14ac:dyDescent="0.25">
      <c r="B17" s="14"/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7" x14ac:dyDescent="0.25"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</sheetData>
  <mergeCells count="7">
    <mergeCell ref="B14:P14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3:Q18"/>
  <sheetViews>
    <sheetView zoomScale="90" zoomScaleNormal="90" workbookViewId="0">
      <selection activeCell="M11" sqref="M11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7.5703125" style="1" bestFit="1" customWidth="1"/>
    <col min="5" max="5" width="16.7109375" style="1" customWidth="1"/>
    <col min="6" max="7" width="17.85546875" style="1" bestFit="1" customWidth="1"/>
    <col min="8" max="8" width="20.140625" style="1" bestFit="1" customWidth="1"/>
    <col min="9" max="9" width="20.140625" style="1" customWidth="1"/>
    <col min="10" max="10" width="17.855468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20"/>
      <c r="C3" s="20"/>
      <c r="E3" s="22"/>
      <c r="F3" s="78" t="s">
        <v>1</v>
      </c>
      <c r="G3" s="78"/>
      <c r="H3" s="78"/>
      <c r="I3" s="78"/>
      <c r="J3" s="78"/>
      <c r="K3" s="78"/>
      <c r="L3" s="78"/>
      <c r="M3" s="78"/>
      <c r="N3" s="20"/>
      <c r="O3" s="20"/>
      <c r="P3" s="21"/>
    </row>
    <row r="4" spans="2:16" ht="15.75" x14ac:dyDescent="0.25">
      <c r="B4" s="22"/>
      <c r="C4" s="22"/>
      <c r="E4" s="32"/>
      <c r="F4" s="86" t="s">
        <v>23</v>
      </c>
      <c r="G4" s="79"/>
      <c r="H4" s="79"/>
      <c r="I4" s="79"/>
      <c r="J4" s="79"/>
      <c r="K4" s="79"/>
      <c r="L4" s="79"/>
      <c r="M4" s="79"/>
      <c r="N4" s="22"/>
      <c r="O4" s="22"/>
      <c r="P4" s="23"/>
    </row>
    <row r="5" spans="2:16" x14ac:dyDescent="0.25">
      <c r="B5" s="24"/>
      <c r="C5" s="24"/>
      <c r="E5" s="32"/>
      <c r="F5" s="79" t="s">
        <v>35</v>
      </c>
      <c r="G5" s="79"/>
      <c r="H5" s="79"/>
      <c r="I5" s="79"/>
      <c r="J5" s="79"/>
      <c r="K5" s="79"/>
      <c r="L5" s="79"/>
      <c r="M5" s="79"/>
      <c r="N5" s="24"/>
      <c r="O5" s="24"/>
      <c r="P5" s="25"/>
    </row>
    <row r="6" spans="2:16" x14ac:dyDescent="0.25">
      <c r="E6" s="33"/>
      <c r="F6" s="80" t="s">
        <v>29</v>
      </c>
      <c r="G6" s="80"/>
      <c r="H6" s="80"/>
      <c r="I6" s="80"/>
      <c r="J6" s="80"/>
      <c r="K6" s="80"/>
      <c r="L6" s="80"/>
      <c r="M6" s="80"/>
    </row>
    <row r="7" spans="2:16" x14ac:dyDescent="0.25">
      <c r="D7" s="85" t="s">
        <v>4</v>
      </c>
      <c r="E7" s="85"/>
      <c r="F7" s="27"/>
      <c r="G7" s="27"/>
      <c r="H7" s="27"/>
      <c r="I7" s="27"/>
      <c r="J7" s="27"/>
      <c r="K7" s="27"/>
    </row>
    <row r="9" spans="2:16" ht="15" customHeight="1" x14ac:dyDescent="0.25">
      <c r="B9" s="2"/>
      <c r="C9" s="2"/>
      <c r="D9" s="77" t="s">
        <v>5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2:16" x14ac:dyDescent="0.25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25">
      <c r="B11" s="18" t="s">
        <v>19</v>
      </c>
      <c r="C11" s="19">
        <v>2016</v>
      </c>
      <c r="D11" s="5"/>
      <c r="E11" s="5"/>
      <c r="F11" s="5"/>
      <c r="G11" s="5"/>
      <c r="H11" s="37">
        <v>1979922008.98</v>
      </c>
      <c r="I11" s="37">
        <v>-20303118.819999933</v>
      </c>
      <c r="J11" s="38">
        <v>3373868.1099998951</v>
      </c>
      <c r="K11" s="5">
        <f>34883925.83-18188157.56</f>
        <v>16695768.27</v>
      </c>
      <c r="L11" s="5">
        <f>65892147.87-34883925.83</f>
        <v>31008222.039999999</v>
      </c>
      <c r="M11" s="5">
        <f>96941091.78-65892147.87</f>
        <v>31048943.910000004</v>
      </c>
      <c r="N11" s="5"/>
      <c r="O11" s="5"/>
    </row>
    <row r="12" spans="2:16" x14ac:dyDescent="0.25">
      <c r="B12" s="7"/>
      <c r="C12" s="8"/>
      <c r="D12" s="17"/>
      <c r="E12" s="9"/>
      <c r="F12" s="10"/>
      <c r="G12" s="9"/>
      <c r="H12" s="9"/>
      <c r="I12" s="9"/>
      <c r="J12" s="9"/>
      <c r="K12" s="9"/>
      <c r="L12" s="9"/>
      <c r="M12" s="9"/>
      <c r="N12" s="9"/>
      <c r="O12" s="9"/>
    </row>
    <row r="13" spans="2:16" x14ac:dyDescent="0.25">
      <c r="B13" s="11" t="s">
        <v>20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2:16" ht="90.75" customHeight="1" x14ac:dyDescent="0.25">
      <c r="B14" s="75" t="s">
        <v>28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</row>
    <row r="15" spans="2:16" x14ac:dyDescent="0.25">
      <c r="B15" s="14" t="s">
        <v>21</v>
      </c>
      <c r="C15" s="15"/>
      <c r="D15" s="15"/>
      <c r="E15" s="8"/>
      <c r="F15" s="8"/>
      <c r="G15" s="8"/>
      <c r="H15" s="8"/>
      <c r="I15" s="8"/>
      <c r="J15" s="16"/>
      <c r="K15" s="8"/>
      <c r="L15" s="8"/>
      <c r="M15" s="8"/>
      <c r="N15" s="8"/>
      <c r="O15" s="8"/>
    </row>
    <row r="16" spans="2:16" x14ac:dyDescent="0.25">
      <c r="B16" s="14"/>
      <c r="C16" s="15"/>
      <c r="D16" s="8"/>
      <c r="E16" s="8"/>
      <c r="F16" s="8"/>
      <c r="G16" s="8"/>
      <c r="H16" s="8"/>
      <c r="I16" s="8"/>
      <c r="J16" s="16"/>
      <c r="K16" s="8"/>
      <c r="L16" s="8"/>
      <c r="M16" s="8"/>
      <c r="N16" s="8"/>
      <c r="O16" s="8"/>
    </row>
    <row r="17" spans="2:17" x14ac:dyDescent="0.25">
      <c r="B17" s="14"/>
      <c r="C17" s="15"/>
      <c r="D17" s="8"/>
      <c r="E17" s="8"/>
      <c r="F17" s="8"/>
      <c r="G17" s="8"/>
      <c r="H17" s="8"/>
      <c r="I17" s="8"/>
      <c r="J17" s="16"/>
      <c r="K17" s="8"/>
      <c r="L17" s="8"/>
      <c r="M17" s="8"/>
      <c r="N17" s="8"/>
      <c r="O17" s="8"/>
    </row>
    <row r="18" spans="2:17" x14ac:dyDescent="0.25"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</sheetData>
  <mergeCells count="7">
    <mergeCell ref="B14:P14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7"/>
  <sheetViews>
    <sheetView zoomScale="90" zoomScaleNormal="90" workbookViewId="0">
      <selection activeCell="D7" sqref="D7:E7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20"/>
      <c r="C3" s="20"/>
      <c r="E3" s="22"/>
      <c r="F3" s="78" t="s">
        <v>1</v>
      </c>
      <c r="G3" s="78"/>
      <c r="H3" s="78"/>
      <c r="I3" s="78"/>
      <c r="J3" s="78"/>
      <c r="K3" s="78"/>
      <c r="L3" s="78"/>
      <c r="M3" s="78"/>
      <c r="N3" s="20"/>
      <c r="O3" s="20"/>
      <c r="P3" s="20"/>
      <c r="Q3" s="21"/>
    </row>
    <row r="4" spans="2:17" ht="15.75" x14ac:dyDescent="0.25">
      <c r="B4" s="22"/>
      <c r="C4" s="22"/>
      <c r="E4" s="87" t="s">
        <v>24</v>
      </c>
      <c r="F4" s="87"/>
      <c r="G4" s="87"/>
      <c r="H4" s="87"/>
      <c r="I4" s="87"/>
      <c r="J4" s="87"/>
      <c r="K4" s="87"/>
      <c r="L4" s="87"/>
      <c r="M4" s="87"/>
      <c r="N4" s="87"/>
      <c r="O4" s="22"/>
      <c r="P4" s="22"/>
      <c r="Q4" s="23"/>
    </row>
    <row r="5" spans="2:17" x14ac:dyDescent="0.25">
      <c r="B5" s="24"/>
      <c r="C5" s="24"/>
      <c r="E5" s="32"/>
      <c r="F5" s="79" t="s">
        <v>49</v>
      </c>
      <c r="G5" s="79"/>
      <c r="H5" s="79"/>
      <c r="I5" s="79"/>
      <c r="J5" s="79"/>
      <c r="K5" s="79"/>
      <c r="L5" s="79"/>
      <c r="M5" s="79"/>
      <c r="N5" s="24"/>
      <c r="O5" s="24"/>
      <c r="P5" s="24"/>
      <c r="Q5" s="25"/>
    </row>
    <row r="6" spans="2:17" x14ac:dyDescent="0.25">
      <c r="E6" s="33"/>
      <c r="F6" s="80" t="s">
        <v>3</v>
      </c>
      <c r="G6" s="80"/>
      <c r="H6" s="80"/>
      <c r="I6" s="80"/>
      <c r="J6" s="80"/>
      <c r="K6" s="80"/>
      <c r="L6" s="80"/>
      <c r="M6" s="80"/>
    </row>
    <row r="7" spans="2:17" x14ac:dyDescent="0.25">
      <c r="D7" s="85" t="s">
        <v>4</v>
      </c>
      <c r="E7" s="85"/>
      <c r="F7" s="27"/>
      <c r="G7" s="27"/>
      <c r="H7" s="27"/>
      <c r="I7" s="27"/>
      <c r="J7" s="27"/>
      <c r="K7" s="27"/>
    </row>
    <row r="9" spans="2:17" x14ac:dyDescent="0.25">
      <c r="B9" s="2"/>
      <c r="C9" s="2"/>
      <c r="D9" s="77" t="s">
        <v>5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3" t="s">
        <v>6</v>
      </c>
    </row>
    <row r="10" spans="2:17" x14ac:dyDescent="0.25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73"/>
    </row>
    <row r="11" spans="2:17" ht="15" customHeight="1" x14ac:dyDescent="0.25">
      <c r="B11" s="88" t="s">
        <v>19</v>
      </c>
      <c r="C11" s="19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35"/>
    </row>
    <row r="12" spans="2:17" x14ac:dyDescent="0.25">
      <c r="B12" s="89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5">
        <f>((O12/O11)-1)</f>
        <v>0.26030245970198318</v>
      </c>
    </row>
    <row r="13" spans="2:17" x14ac:dyDescent="0.25">
      <c r="B13" s="89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5">
        <f t="shared" ref="P13:P17" si="0">((O13/O12)-1)</f>
        <v>0.24273357733422984</v>
      </c>
    </row>
    <row r="14" spans="2:17" x14ac:dyDescent="0.25">
      <c r="B14" s="89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5">
        <f t="shared" si="0"/>
        <v>0.83869501728711571</v>
      </c>
    </row>
    <row r="15" spans="2:17" x14ac:dyDescent="0.25">
      <c r="B15" s="89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5">
        <f t="shared" si="0"/>
        <v>0.35295729179902957</v>
      </c>
    </row>
    <row r="16" spans="2:17" x14ac:dyDescent="0.25">
      <c r="B16" s="89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5">
        <f t="shared" si="0"/>
        <v>0.2874346828697032</v>
      </c>
    </row>
    <row r="17" spans="2:18" x14ac:dyDescent="0.25">
      <c r="B17" s="89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5">
        <f t="shared" si="0"/>
        <v>5.5948855785168172E-2</v>
      </c>
    </row>
    <row r="18" spans="2:18" x14ac:dyDescent="0.25">
      <c r="B18" s="89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f>PFLSFE!K18+PFLSFP!K11</f>
        <v>2328851482.75</v>
      </c>
      <c r="L18" s="6">
        <f>PFLSFE!L18+PFLSFP!L11</f>
        <v>2359667937.6099997</v>
      </c>
      <c r="M18" s="6">
        <f>PFLSFE!M18+PFLSFP!M11</f>
        <v>2349597173.9400001</v>
      </c>
      <c r="N18" s="6">
        <v>2390351786.7399998</v>
      </c>
      <c r="O18" s="6">
        <v>2390884246.1300001</v>
      </c>
      <c r="P18" s="35">
        <f>((O18/O17)-1)</f>
        <v>7.058240689618156E-2</v>
      </c>
    </row>
    <row r="19" spans="2:18" x14ac:dyDescent="0.25">
      <c r="B19" s="89"/>
      <c r="C19" s="50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f>2498256026.32</f>
        <v>2498256026.3200002</v>
      </c>
      <c r="J19" s="6">
        <v>2504867146.0300002</v>
      </c>
      <c r="K19" s="6">
        <v>2506072645.5300002</v>
      </c>
      <c r="L19" s="6">
        <f>2490724562.9</f>
        <v>2490724562.9000001</v>
      </c>
      <c r="M19" s="6">
        <v>2479332987.5</v>
      </c>
      <c r="N19" s="6">
        <v>2475908200.7199998</v>
      </c>
      <c r="O19" s="6">
        <v>2517219136.2199998</v>
      </c>
      <c r="P19" s="35">
        <f>((O19/O18)-1)</f>
        <v>5.2840236951869013E-2</v>
      </c>
    </row>
    <row r="20" spans="2:18" x14ac:dyDescent="0.25">
      <c r="B20" s="90"/>
      <c r="C20" s="54">
        <v>2018</v>
      </c>
      <c r="D20" s="6">
        <v>2588714090.8299999</v>
      </c>
      <c r="E20" s="6">
        <v>2608878974.9400001</v>
      </c>
      <c r="F20" s="6">
        <v>2602795981.8099999</v>
      </c>
      <c r="G20" s="6"/>
      <c r="H20" s="6"/>
      <c r="I20" s="6"/>
      <c r="J20" s="6"/>
      <c r="K20" s="6"/>
      <c r="L20" s="6"/>
      <c r="M20" s="6"/>
      <c r="N20" s="6"/>
      <c r="O20" s="6"/>
      <c r="P20" s="35"/>
    </row>
    <row r="21" spans="2:18" x14ac:dyDescent="0.25">
      <c r="B21" s="14" t="s">
        <v>21</v>
      </c>
      <c r="C21" s="52"/>
      <c r="D21" s="17"/>
      <c r="E21" s="17"/>
      <c r="F21" s="17"/>
      <c r="G21" s="17"/>
      <c r="H21" s="17"/>
      <c r="I21" s="9"/>
      <c r="J21" s="9"/>
      <c r="K21" s="9"/>
      <c r="L21" s="9"/>
      <c r="M21" s="9"/>
      <c r="N21" s="10"/>
      <c r="O21" s="9"/>
    </row>
    <row r="22" spans="2:18" x14ac:dyDescent="0.25">
      <c r="B22" s="11" t="s">
        <v>20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2:18" ht="94.5" customHeight="1" x14ac:dyDescent="0.25">
      <c r="B23" s="75" t="s">
        <v>43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</row>
    <row r="24" spans="2:18" x14ac:dyDescent="0.25">
      <c r="C24" s="15"/>
      <c r="D24" s="8"/>
      <c r="E24" s="8"/>
      <c r="F24" s="8"/>
      <c r="G24" s="8"/>
      <c r="H24" s="8"/>
      <c r="I24" s="16"/>
      <c r="J24" s="8"/>
      <c r="K24" s="8"/>
      <c r="L24" s="8"/>
      <c r="M24" s="8"/>
      <c r="N24" s="8"/>
      <c r="O24" s="8"/>
    </row>
    <row r="25" spans="2:18" ht="15" customHeight="1" x14ac:dyDescent="0.25">
      <c r="B25" s="12"/>
      <c r="C25" s="8"/>
      <c r="D25" s="8"/>
      <c r="E25" s="8"/>
      <c r="F25" s="8"/>
      <c r="G25" s="8"/>
      <c r="H25" s="13"/>
      <c r="I25" s="13"/>
      <c r="J25" s="13"/>
      <c r="K25" s="13"/>
      <c r="L25" s="13"/>
      <c r="M25" s="13"/>
      <c r="N25" s="13"/>
      <c r="O25" s="13"/>
    </row>
    <row r="26" spans="2:18" x14ac:dyDescent="0.25">
      <c r="B26" s="14"/>
      <c r="C26" s="15"/>
      <c r="D26" s="8"/>
      <c r="E26" s="8"/>
      <c r="F26" s="8"/>
      <c r="G26" s="8"/>
      <c r="H26" s="8"/>
      <c r="I26" s="16"/>
      <c r="J26" s="8"/>
      <c r="K26" s="8"/>
      <c r="L26" s="8"/>
      <c r="M26" s="8"/>
      <c r="N26" s="8"/>
      <c r="O26" s="8"/>
    </row>
    <row r="27" spans="2:18" x14ac:dyDescent="0.25">
      <c r="B27" s="7"/>
      <c r="C27" s="8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</sheetData>
  <mergeCells count="9">
    <mergeCell ref="P9:P10"/>
    <mergeCell ref="B23:P23"/>
    <mergeCell ref="D9:O9"/>
    <mergeCell ref="F3:M3"/>
    <mergeCell ref="F5:M5"/>
    <mergeCell ref="F6:M6"/>
    <mergeCell ref="D7:E7"/>
    <mergeCell ref="E4:N4"/>
    <mergeCell ref="B11:B20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G Pop</vt:lpstr>
      <vt:lpstr>G Priv</vt:lpstr>
      <vt:lpstr>Hoja1</vt:lpstr>
      <vt:lpstr>PFLSFE</vt:lpstr>
      <vt:lpstr>Aportes-FLSFE</vt:lpstr>
      <vt:lpstr>PFLSFP</vt:lpstr>
      <vt:lpstr>Aportes-FLSFP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german.rodriguez</cp:lastModifiedBy>
  <dcterms:created xsi:type="dcterms:W3CDTF">2016-08-22T21:28:58Z</dcterms:created>
  <dcterms:modified xsi:type="dcterms:W3CDTF">2018-05-24T22:33:13Z</dcterms:modified>
</cp:coreProperties>
</file>